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99" activeTab="0"/>
  </bookViews>
  <sheets>
    <sheet name="GS Court" sheetId="1" r:id="rId1"/>
    <sheet name="Magistrate Court" sheetId="2" r:id="rId2"/>
    <sheet name="Municipal Court" sheetId="3" r:id="rId3"/>
    <sheet name="Attachment M" sheetId="4" state="hidden" r:id="rId4"/>
  </sheets>
  <definedNames>
    <definedName name="_xlnm.Print_Area" localSheetId="0">'GS Court'!$A$1:$Y$60</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List>
</comments>
</file>

<file path=xl/comments2.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rFont val="Tahoma"/>
            <family val="2"/>
          </rPr>
          <t xml:space="preserve">Surcharge on all convictions, Law Enforcement Funding, Section 90.2, Part 1B Temporary Provisos
</t>
        </r>
        <r>
          <rPr>
            <sz val="12"/>
            <rFont val="Tahoma"/>
            <family val="2"/>
          </rPr>
          <t xml:space="preserve">
In addition to all other assessments and surcharges, during fiscal year 2008 - 2009, a twenty-five dollar </t>
        </r>
        <r>
          <rPr>
            <b/>
            <sz val="12"/>
            <color indexed="10"/>
            <rFont val="Tahoma"/>
            <family val="2"/>
          </rPr>
          <t>surcharge is levied on all fines, forfeitures, escheatments, or other monetary penalties imposed in magistrates court, including county ordinances.</t>
        </r>
        <r>
          <rPr>
            <sz val="12"/>
            <rFont val="Tahoma"/>
            <family val="2"/>
          </rPr>
          <t xml:space="preserve">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rFont val="Tahoma"/>
            <family val="2"/>
          </rPr>
          <t xml:space="preserve">5. Surcharge on all convictions, Criminal Justice Academy Funding, Section 90.11, Part 1B Temporary Provisos
</t>
        </r>
        <r>
          <rPr>
            <sz val="12"/>
            <rFont val="Tahoma"/>
            <family val="2"/>
          </rPr>
          <t>In addition to all other assessments and surcharges during the current fiscal year, a five dollar surcharge to fund training at the SC Criminal Justice Academy</t>
        </r>
        <r>
          <rPr>
            <b/>
            <sz val="12"/>
            <color indexed="10"/>
            <rFont val="Tahoma"/>
            <family val="2"/>
          </rPr>
          <t xml:space="preserve"> is also levied on all fines and monetary penalties imposed in the magistrate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b/>
            <sz val="12"/>
            <rFont val="Tahoma"/>
            <family val="2"/>
          </rPr>
          <t xml:space="preserve"> </t>
        </r>
        <r>
          <rPr>
            <b/>
            <sz val="8"/>
            <rFont val="Tahoma"/>
            <family val="0"/>
          </rPr>
          <t xml:space="preserve">
</t>
        </r>
        <r>
          <rPr>
            <sz val="8"/>
            <rFont val="Tahoma"/>
            <family val="0"/>
          </rPr>
          <t xml:space="preserve">
</t>
        </r>
      </text>
    </comment>
    <comment ref="A31"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rFont val="Tahoma"/>
            <family val="2"/>
          </rPr>
          <t xml:space="preserve">DUI assessment, Section 56-5-2995(A)
</t>
        </r>
        <r>
          <rPr>
            <sz val="12"/>
            <rFont val="Tahoma"/>
            <family val="2"/>
          </rPr>
          <t xml:space="preserve">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List>
</comments>
</file>

<file path=xl/comments3.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rFont val="Tahoma"/>
            <family val="2"/>
          </rPr>
          <t xml:space="preserve">Assessment, Section 14-1-208
Section 47.11 of the Temporary Provisions of the General Appropriations Act, which suspends Section 14-1-208 for the fiscal year 2008 - 2009,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8"/>
            <rFont val="Tahoma"/>
            <family val="0"/>
          </rPr>
          <t xml:space="preserve">
</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14-1-211. General Sessions Court surcharge;  fund retention for crime victim services;  unused funds;  reports;  audits.
</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12"/>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rFont val="Tahoma"/>
            <family val="2"/>
          </rPr>
          <t xml:space="preserve">Surcharge on all convictions, Law Enforcement Funding, Section 90.2, Part 1B Temporary Provisos
</t>
        </r>
        <r>
          <rPr>
            <sz val="12"/>
            <rFont val="Tahoma"/>
            <family val="2"/>
          </rPr>
          <t xml:space="preserve">In addition to all other assessments and surcharges, during fiscal year 2008 - 2009, a </t>
        </r>
        <r>
          <rPr>
            <sz val="12"/>
            <color indexed="10"/>
            <rFont val="Tahoma"/>
            <family val="2"/>
          </rPr>
          <t>twenty-five dollar surcharge is levied on all fines, forfeitures, escheatments, or other monetary penalties imposed in municipal court, including municipal ordinances.</t>
        </r>
        <r>
          <rPr>
            <sz val="12"/>
            <rFont val="Tahoma"/>
            <family val="2"/>
          </rPr>
          <t xml:space="preserve">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sz val="8"/>
            <rFont val="Tahoma"/>
            <family val="0"/>
          </rPr>
          <t xml:space="preserve">
</t>
        </r>
      </text>
    </comment>
    <comment ref="A35" authorId="1">
      <text>
        <r>
          <rPr>
            <b/>
            <sz val="12"/>
            <rFont val="Tahoma"/>
            <family val="2"/>
          </rPr>
          <t xml:space="preserve">Surcharge on all convictions, Criminal Justice Academy Funding, Section 90.11, Part 1B Temporary Provisos
</t>
        </r>
        <r>
          <rPr>
            <sz val="12"/>
            <rFont val="Tahoma"/>
            <family val="2"/>
          </rPr>
          <t xml:space="preserve">
In addition to all other assessments and surcharges during the current fiscal year, </t>
        </r>
        <r>
          <rPr>
            <sz val="12"/>
            <color indexed="10"/>
            <rFont val="Tahoma"/>
            <family val="2"/>
          </rPr>
          <t>a five dollar surcharge to fund training at the SC Criminal Justice Academy is also levied on all fines and monetary penalties imposed in the municipal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1"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and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rFont val="Tahoma"/>
            <family val="2"/>
          </rPr>
          <t xml:space="preserve">DUI assessment, Section 56-5-2995(A)
</t>
        </r>
        <r>
          <rPr>
            <sz val="12"/>
            <rFont val="Tahoma"/>
            <family val="2"/>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List>
</comments>
</file>

<file path=xl/sharedStrings.xml><?xml version="1.0" encoding="utf-8"?>
<sst xmlns="http://schemas.openxmlformats.org/spreadsheetml/2006/main" count="385" uniqueCount="120">
  <si>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</si>
  <si>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</si>
  <si>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</si>
  <si>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</si>
  <si>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</si>
  <si>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</si>
  <si>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</si>
  <si>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</si>
  <si>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</si>
  <si>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</si>
  <si>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</si>
  <si>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</si>
  <si>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</si>
  <si>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</si>
  <si>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</si>
  <si>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</si>
  <si>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</si>
  <si>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</si>
  <si>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</si>
  <si>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</si>
  <si>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</si>
  <si>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</si>
  <si>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</si>
  <si>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</si>
  <si>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</si>
  <si>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</si>
  <si>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</si>
  <si>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</si>
  <si>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</si>
  <si>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</si>
  <si>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</si>
  <si>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</si>
  <si>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</si>
  <si>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</si>
  <si>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</si>
  <si>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</si>
  <si>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</si>
  <si>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</si>
  <si>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</si>
  <si>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</si>
  <si>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</si>
  <si>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</si>
  <si>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</si>
  <si>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</si>
  <si>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</si>
  <si>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</si>
  <si>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</si>
  <si>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</si>
  <si>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</si>
  <si>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</si>
  <si>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</si>
  <si>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</si>
  <si>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</si>
  <si>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</si>
  <si>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</si>
  <si>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</si>
  <si>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</si>
  <si>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</si>
  <si>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</si>
  <si>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</si>
  <si>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</si>
  <si>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</si>
  <si>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</si>
  <si>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</si>
  <si>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</si>
  <si>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</si>
  <si>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</si>
  <si>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</si>
  <si>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</si>
  <si>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</si>
  <si>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</si>
  <si>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</si>
  <si>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</si>
  <si>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</si>
  <si>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</si>
  <si>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</si>
  <si>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</si>
  <si>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</si>
  <si>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</si>
  <si>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</si>
  <si>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</si>
  <si>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</si>
  <si>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</si>
  <si>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</si>
  <si>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</si>
  <si>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</si>
  <si>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</si>
  <si>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</si>
  <si>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</si>
  <si>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Number  Vehicles</t>
  </si>
  <si>
    <r>
      <t xml:space="preserve">CRUELTY TO ANIMALS
</t>
    </r>
    <r>
      <rPr>
        <b/>
        <sz val="10"/>
        <color indexed="10"/>
        <rFont val="Arial"/>
        <family val="2"/>
      </rPr>
      <t>50% NP HUMANE SOCIETY</t>
    </r>
  </si>
  <si>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</si>
  <si>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</si>
  <si>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</si>
  <si>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</si>
  <si>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</si>
  <si>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</si>
  <si>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</si>
  <si>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</si>
  <si>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</si>
  <si>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</si>
  <si>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</si>
  <si>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LAST UPDATED 6/28/2010</t>
  </si>
  <si>
    <t>UPDATED 6/28/2010</t>
  </si>
  <si>
    <t>$ 100.00 DUI MUSC FUNDING</t>
  </si>
  <si>
    <r>
      <t xml:space="preserve">DUI / DUAC </t>
    </r>
    <r>
      <rPr>
        <b/>
        <sz val="10"/>
        <color indexed="10"/>
        <rFont val="Arial"/>
        <family val="2"/>
      </rPr>
      <t>3RD ONLY</t>
    </r>
    <r>
      <rPr>
        <b/>
        <sz val="10"/>
        <rFont val="Arial"/>
        <family val="2"/>
      </rPr>
      <t xml:space="preserve"> </t>
    </r>
  </si>
  <si>
    <t>2ND &amp; SUB DUI / DUAC</t>
  </si>
  <si>
    <t>DUI / DUAC 1ST, 2ND, 4TH &amp; SUB</t>
  </si>
  <si>
    <r>
      <t xml:space="preserve">DUI / DUAC </t>
    </r>
    <r>
      <rPr>
        <b/>
        <sz val="10"/>
        <color indexed="10"/>
        <rFont val="Arial"/>
        <family val="2"/>
      </rPr>
      <t>3RD ONLY</t>
    </r>
    <r>
      <rPr>
        <b/>
        <sz val="10"/>
        <rFont val="Arial"/>
        <family val="2"/>
      </rPr>
      <t xml:space="preserve"> 
</t>
    </r>
    <r>
      <rPr>
        <b/>
        <i/>
        <sz val="11"/>
        <color indexed="53"/>
        <rFont val="Arial"/>
        <family val="2"/>
      </rPr>
      <t>(NO BREATH TEST)</t>
    </r>
  </si>
  <si>
    <r>
      <t xml:space="preserve">DUI / DUAC 1ST, 2ND, 4TH &amp; SUB </t>
    </r>
    <r>
      <rPr>
        <b/>
        <i/>
        <sz val="11"/>
        <color indexed="53"/>
        <rFont val="Arial"/>
        <family val="2"/>
      </rPr>
      <t>(NO BREATH TEST)</t>
    </r>
  </si>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</sst>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s>
  <fonts count="80">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i/>
      <sz val="11"/>
      <color indexed="53"/>
      <name val="Arial"/>
      <family val="2"/>
    </font>
    <font>
      <b/>
      <sz val="9"/>
      <color indexed="30"/>
      <name val="Arial"/>
      <family val="2"/>
    </font>
    <font>
      <b/>
      <sz val="10"/>
      <color indexed="3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theme="1"/>
      <name val="Arial"/>
      <family val="2"/>
    </font>
    <font>
      <b/>
      <sz val="12"/>
      <color rgb="FFFF0000"/>
      <name val="Arial"/>
      <family val="2"/>
    </font>
    <font>
      <b/>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indexed="5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style="medium"/>
      <right style="hair"/>
      <top style="hair"/>
      <bottom/>
    </border>
    <border>
      <left style="hair"/>
      <right style="hair"/>
      <top style="hair"/>
      <bottom/>
    </border>
    <border>
      <left/>
      <right/>
      <top style="thick">
        <color indexed="10"/>
      </top>
      <bottom/>
    </border>
    <border>
      <left style="hair"/>
      <right style="hair"/>
      <top style="thick">
        <color indexed="10"/>
      </top>
      <bottom style="hair"/>
    </border>
    <border>
      <left/>
      <right style="medium"/>
      <top style="hair"/>
      <bottom style="hair"/>
    </border>
    <border>
      <left/>
      <right/>
      <top/>
      <bottom style="thick"/>
    </border>
    <border>
      <left style="medium"/>
      <right style="thick"/>
      <top style="thick"/>
      <bottom style="medium"/>
    </border>
    <border>
      <left style="hair"/>
      <right style="thick"/>
      <top style="medium"/>
      <bottom style="hair"/>
    </border>
    <border>
      <left style="hair"/>
      <right style="thick"/>
      <top style="hair"/>
      <bottom style="hair"/>
    </border>
    <border>
      <left style="hair"/>
      <right style="hair"/>
      <top style="thick">
        <color rgb="FFFF0000"/>
      </top>
      <bottom style="hair"/>
    </border>
    <border>
      <left/>
      <right style="thick"/>
      <top/>
      <bottom style="thick"/>
    </border>
    <border>
      <left style="hair"/>
      <right style="medium"/>
      <top style="hair"/>
      <bottom style="hair"/>
    </border>
    <border>
      <left/>
      <right style="medium"/>
      <top style="hair"/>
      <bottom/>
    </border>
    <border>
      <left style="hair"/>
      <right style="thick"/>
      <top style="hair"/>
      <bottom/>
    </border>
    <border>
      <left/>
      <right style="medium"/>
      <top/>
      <bottom style="hair"/>
    </border>
    <border>
      <left style="medium"/>
      <right style="hair"/>
      <top/>
      <bottom style="hair"/>
    </border>
    <border>
      <left style="hair"/>
      <right style="thick"/>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style="mediumDashDot">
        <color rgb="FFFF0000"/>
      </left>
      <right style="thick"/>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hair"/>
      <right style="thick"/>
      <top style="hair"/>
      <bottom style="thick">
        <color rgb="FFFF0000"/>
      </bottom>
    </border>
    <border>
      <left style="mediumDashed">
        <color indexed="10"/>
      </left>
      <right style="mediumDashed">
        <color indexed="10"/>
      </right>
      <top style="mediumDashed">
        <color indexed="10"/>
      </top>
      <bottom style="mediumDashed">
        <color indexed="10"/>
      </bottom>
    </border>
    <border>
      <left style="medium"/>
      <right/>
      <top/>
      <bottom style="medium"/>
    </border>
    <border>
      <left style="hair"/>
      <right/>
      <top/>
      <bottom style="hair"/>
    </border>
    <border>
      <left style="hair"/>
      <right/>
      <top style="hair"/>
      <bottom style="hair"/>
    </border>
    <border>
      <left style="hair"/>
      <right/>
      <top style="hair"/>
      <bottom/>
    </border>
    <border>
      <left style="mediumDashDot">
        <color rgb="FFFF0000"/>
      </left>
      <right/>
      <top style="mediumDashDot">
        <color rgb="FFFF0000"/>
      </top>
      <bottom style="mediumDashDot">
        <color rgb="FFFF0000"/>
      </bottom>
    </border>
    <border>
      <left/>
      <right style="medium"/>
      <top/>
      <bottom style="medium"/>
    </border>
    <border>
      <left/>
      <right style="hair"/>
      <top/>
      <bottom style="hair"/>
    </border>
    <border>
      <left/>
      <right style="hair"/>
      <top style="hair"/>
      <bottom style="hair"/>
    </border>
    <border>
      <left/>
      <right style="hair"/>
      <top style="hair"/>
      <bottom/>
    </border>
    <border>
      <left style="thick">
        <color rgb="FFFF0000"/>
      </left>
      <right style="hair"/>
      <top style="hair"/>
      <bottom style="hair"/>
    </border>
    <border>
      <left style="thick">
        <color rgb="FFFF0000"/>
      </left>
      <right style="hair"/>
      <top style="hair"/>
      <bottom style="thick">
        <color rgb="FFFF0000"/>
      </bottom>
    </border>
    <border>
      <left style="hair"/>
      <right/>
      <top style="medium"/>
      <bottom style="hair"/>
    </border>
    <border>
      <left style="mediumDashed">
        <color rgb="FFFF0000"/>
      </left>
      <right/>
      <top style="mediumDashed">
        <color rgb="FFFF0000"/>
      </top>
      <bottom style="mediumDashed">
        <color rgb="FFFF0000"/>
      </bottom>
    </border>
    <border>
      <left/>
      <right style="hair"/>
      <top style="medium"/>
      <bottom style="hair"/>
    </border>
    <border>
      <left style="thick">
        <color rgb="FFFF0000"/>
      </left>
      <right style="medium"/>
      <top style="thick"/>
      <bottom style="medium"/>
    </border>
    <border>
      <left style="thick">
        <color rgb="FFFF0000"/>
      </left>
      <right style="hair"/>
      <top/>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hair"/>
      <right style="medium"/>
      <top style="medium"/>
      <bottom style="hair"/>
    </border>
    <border>
      <left style="hair"/>
      <right style="medium"/>
      <top style="hair"/>
      <bottom/>
    </border>
    <border>
      <left style="hair"/>
      <right style="medium"/>
      <top/>
      <bottom style="hair"/>
    </border>
    <border>
      <left style="mediumDashed">
        <color rgb="FFFF0000"/>
      </left>
      <right style="thick"/>
      <top style="mediumDashed">
        <color rgb="FFFF0000"/>
      </top>
      <bottom style="mediumDashed">
        <color rgb="FFFF0000"/>
      </bottom>
    </border>
    <border>
      <left style="hair"/>
      <right style="thick"/>
      <top style="hair"/>
      <bottom style="thick">
        <color indexed="10"/>
      </bottom>
    </border>
    <border>
      <left style="thick">
        <color rgb="FFFF0000"/>
      </left>
      <right style="hair"/>
      <top style="medium"/>
      <bottom style="hair"/>
    </border>
    <border>
      <left style="thick">
        <color rgb="FFFF0000"/>
      </left>
      <right style="hair"/>
      <top style="hair"/>
      <bottom style="thick">
        <color indexed="10"/>
      </bottom>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hair"/>
      <right style="thick">
        <color rgb="FFFF0000"/>
      </right>
      <top style="hair"/>
      <bottom style="thick">
        <color indexed="10"/>
      </bottom>
    </border>
    <border>
      <left style="thick">
        <color rgb="FFFF0000"/>
      </left>
      <right style="mediumDashed">
        <color rgb="FFFF0000"/>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hair"/>
      <right style="thick">
        <color rgb="FFFF0000"/>
      </right>
      <top style="hair"/>
      <bottom style="thick">
        <color rgb="FFFF0000"/>
      </bottom>
    </border>
    <border>
      <left style="thick"/>
      <right/>
      <top style="thick"/>
      <bottom style="thick"/>
    </border>
    <border>
      <left/>
      <right style="thick"/>
      <top style="thick"/>
      <bottom style="thick"/>
    </border>
    <border>
      <left/>
      <right/>
      <top style="thick"/>
      <bottom style="thick"/>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right/>
      <top style="thick">
        <color rgb="FFFF0000"/>
      </top>
      <bottom style="thick">
        <color rgb="FFFF0000"/>
      </bottom>
    </border>
    <border>
      <left style="thick">
        <color rgb="FFFF0000"/>
      </left>
      <right/>
      <top style="thick"/>
      <bottom style="thick"/>
    </border>
    <border>
      <left style="thick">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border>
    <border>
      <left style="thick">
        <color rgb="FFFF0000"/>
      </left>
      <right style="thick"/>
      <top/>
      <bottom style="thick"/>
    </border>
    <border>
      <left style="thick"/>
      <right style="thick">
        <color rgb="FFFF0000"/>
      </right>
      <top/>
      <bottom style="thick"/>
    </border>
    <border>
      <left style="thick"/>
      <right/>
      <top style="thick"/>
      <bottom/>
    </border>
    <border>
      <left/>
      <right/>
      <top style="thick"/>
      <bottom/>
    </border>
    <border>
      <left style="thick"/>
      <right/>
      <top/>
      <bottom style="thick"/>
    </border>
    <border>
      <left/>
      <right style="thick">
        <color rgb="FFFF0000"/>
      </right>
      <top style="thick"/>
      <bottom style="thick"/>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style="thick">
        <color rgb="FFFF0000"/>
      </right>
      <top style="thick">
        <color rgb="FFFF0000"/>
      </top>
      <bottom style="thick"/>
    </border>
    <border>
      <left style="thick">
        <color rgb="FFFF0000"/>
      </left>
      <right/>
      <top/>
      <bottom style="thick"/>
    </border>
    <border>
      <left/>
      <right style="thick">
        <color rgb="FFFF0000"/>
      </right>
      <top/>
      <bottom style="thick"/>
    </border>
    <border>
      <left style="thick"/>
      <right style="thick">
        <color rgb="FFFF0000"/>
      </right>
      <top style="thick"/>
      <bottom style="thick"/>
    </border>
    <border>
      <left style="thick">
        <color rgb="FFFF0000"/>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32">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0" fontId="2" fillId="34" borderId="11" xfId="0" applyFont="1" applyFill="1" applyBorder="1" applyAlignment="1">
      <alignment horizontal="center" vertical="center" wrapText="1"/>
    </xf>
    <xf numFmtId="8" fontId="0" fillId="0" borderId="10" xfId="0" applyNumberFormat="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0" borderId="12" xfId="44" applyFont="1" applyBorder="1" applyAlignment="1">
      <alignment/>
    </xf>
    <xf numFmtId="0" fontId="3"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8" fontId="2" fillId="0" borderId="13" xfId="0" applyNumberFormat="1" applyFont="1" applyBorder="1" applyAlignment="1">
      <alignment/>
    </xf>
    <xf numFmtId="8" fontId="6" fillId="0" borderId="13" xfId="0" applyNumberFormat="1" applyFont="1" applyBorder="1" applyAlignment="1">
      <alignment/>
    </xf>
    <xf numFmtId="0" fontId="2" fillId="0" borderId="13" xfId="0" applyFont="1" applyBorder="1" applyAlignment="1">
      <alignment/>
    </xf>
    <xf numFmtId="0" fontId="6"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44" fontId="5" fillId="0" borderId="13" xfId="44" applyFont="1" applyBorder="1" applyAlignment="1">
      <alignment/>
    </xf>
    <xf numFmtId="0" fontId="0" fillId="0" borderId="13" xfId="0" applyBorder="1" applyAlignment="1">
      <alignment/>
    </xf>
    <xf numFmtId="0" fontId="2" fillId="33" borderId="11" xfId="0" applyFont="1" applyFill="1" applyBorder="1" applyAlignment="1">
      <alignment horizontal="center" vertical="center" wrapText="1"/>
    </xf>
    <xf numFmtId="44" fontId="0" fillId="33" borderId="13" xfId="44" applyFont="1" applyFill="1" applyBorder="1" applyAlignment="1">
      <alignment/>
    </xf>
    <xf numFmtId="44" fontId="0" fillId="33" borderId="13" xfId="44" applyFont="1" applyFill="1" applyBorder="1" applyAlignment="1">
      <alignment/>
    </xf>
    <xf numFmtId="44" fontId="0" fillId="34" borderId="12" xfId="44" applyFont="1" applyFill="1" applyBorder="1" applyAlignment="1">
      <alignment/>
    </xf>
    <xf numFmtId="8" fontId="9" fillId="0" borderId="14" xfId="0" applyNumberFormat="1" applyFont="1" applyBorder="1" applyAlignment="1">
      <alignment horizontal="center" vertical="center" wrapText="1"/>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10" fillId="33" borderId="0" xfId="0" applyFont="1" applyFill="1" applyAlignment="1">
      <alignment/>
    </xf>
    <xf numFmtId="44" fontId="0" fillId="34" borderId="15" xfId="44" applyFont="1" applyFill="1" applyBorder="1" applyAlignment="1">
      <alignment/>
    </xf>
    <xf numFmtId="44" fontId="0" fillId="34" borderId="16" xfId="44" applyFont="1" applyFill="1" applyBorder="1" applyAlignment="1">
      <alignment/>
    </xf>
    <xf numFmtId="44" fontId="0" fillId="0" borderId="0" xfId="0" applyNumberFormat="1" applyAlignment="1">
      <alignment/>
    </xf>
    <xf numFmtId="0" fontId="0" fillId="35" borderId="0" xfId="0" applyFill="1" applyAlignment="1" applyProtection="1">
      <alignment/>
      <protection locked="0"/>
    </xf>
    <xf numFmtId="8" fontId="12" fillId="0" borderId="0" xfId="0" applyNumberFormat="1" applyFont="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44" fontId="11" fillId="34" borderId="16" xfId="44" applyFont="1" applyFill="1" applyBorder="1" applyAlignment="1">
      <alignment/>
    </xf>
    <xf numFmtId="44" fontId="11" fillId="34" borderId="13" xfId="44" applyFont="1" applyFill="1" applyBorder="1" applyAlignment="1">
      <alignment/>
    </xf>
    <xf numFmtId="44" fontId="11" fillId="0" borderId="13" xfId="44" applyFont="1" applyBorder="1" applyAlignment="1">
      <alignment/>
    </xf>
    <xf numFmtId="44" fontId="4" fillId="34" borderId="16" xfId="44" applyFont="1" applyFill="1" applyBorder="1" applyAlignment="1">
      <alignment/>
    </xf>
    <xf numFmtId="44" fontId="4" fillId="34" borderId="13" xfId="44" applyFont="1" applyFill="1" applyBorder="1" applyAlignment="1">
      <alignment/>
    </xf>
    <xf numFmtId="44" fontId="4" fillId="0" borderId="13" xfId="44" applyFont="1" applyBorder="1" applyAlignment="1">
      <alignment/>
    </xf>
    <xf numFmtId="44" fontId="0" fillId="34" borderId="17" xfId="44" applyFont="1" applyFill="1" applyBorder="1" applyAlignment="1">
      <alignment/>
    </xf>
    <xf numFmtId="44" fontId="0" fillId="34" borderId="18" xfId="44" applyFont="1" applyFill="1" applyBorder="1" applyAlignment="1">
      <alignment/>
    </xf>
    <xf numFmtId="44" fontId="0" fillId="0" borderId="18" xfId="44" applyFont="1" applyBorder="1" applyAlignment="1">
      <alignment/>
    </xf>
    <xf numFmtId="0" fontId="0" fillId="0" borderId="19" xfId="0" applyBorder="1" applyAlignment="1">
      <alignment/>
    </xf>
    <xf numFmtId="44" fontId="0" fillId="33" borderId="20" xfId="44" applyFont="1" applyFill="1" applyBorder="1" applyAlignment="1">
      <alignment/>
    </xf>
    <xf numFmtId="8" fontId="0" fillId="0" borderId="21" xfId="0" applyNumberFormat="1" applyBorder="1" applyAlignment="1">
      <alignment/>
    </xf>
    <xf numFmtId="0" fontId="3" fillId="0" borderId="21" xfId="0" applyFont="1" applyBorder="1" applyAlignment="1">
      <alignment/>
    </xf>
    <xf numFmtId="0" fontId="3" fillId="0" borderId="21" xfId="0" applyFont="1" applyBorder="1" applyAlignment="1">
      <alignment horizontal="right"/>
    </xf>
    <xf numFmtId="8" fontId="2" fillId="0" borderId="21" xfId="0" applyNumberFormat="1" applyFont="1" applyBorder="1" applyAlignment="1">
      <alignment/>
    </xf>
    <xf numFmtId="8" fontId="6" fillId="0" borderId="21" xfId="0" applyNumberFormat="1" applyFont="1" applyBorder="1" applyAlignment="1">
      <alignment/>
    </xf>
    <xf numFmtId="0" fontId="2" fillId="0" borderId="21" xfId="0" applyFont="1" applyBorder="1" applyAlignment="1">
      <alignment/>
    </xf>
    <xf numFmtId="0" fontId="6" fillId="0" borderId="21" xfId="0" applyFont="1" applyBorder="1" applyAlignment="1">
      <alignment/>
    </xf>
    <xf numFmtId="44" fontId="0" fillId="36" borderId="18" xfId="44" applyFont="1" applyFill="1" applyBorder="1" applyAlignment="1">
      <alignment/>
    </xf>
    <xf numFmtId="0" fontId="11" fillId="0" borderId="22" xfId="0" applyFont="1" applyBorder="1" applyAlignment="1">
      <alignment horizontal="center" wrapText="1"/>
    </xf>
    <xf numFmtId="0" fontId="11" fillId="0" borderId="0" xfId="0" applyFont="1" applyBorder="1" applyAlignment="1">
      <alignment horizontal="center" wrapText="1"/>
    </xf>
    <xf numFmtId="8" fontId="11" fillId="0" borderId="22" xfId="0" applyNumberFormat="1" applyFont="1" applyBorder="1" applyAlignment="1">
      <alignment horizontal="center" wrapText="1"/>
    </xf>
    <xf numFmtId="8" fontId="26" fillId="0" borderId="14" xfId="0" applyNumberFormat="1" applyFont="1" applyBorder="1" applyAlignment="1">
      <alignment horizontal="center" vertical="center" wrapText="1"/>
    </xf>
    <xf numFmtId="0" fontId="4" fillId="0" borderId="13" xfId="0" applyFont="1" applyBorder="1" applyAlignment="1">
      <alignment horizontal="right"/>
    </xf>
    <xf numFmtId="8" fontId="11" fillId="0" borderId="0" xfId="0" applyNumberFormat="1" applyFont="1" applyBorder="1" applyAlignment="1">
      <alignment horizontal="center" wrapText="1"/>
    </xf>
    <xf numFmtId="44" fontId="0" fillId="37" borderId="13" xfId="44" applyFont="1" applyFill="1" applyBorder="1" applyAlignment="1">
      <alignment/>
    </xf>
    <xf numFmtId="0" fontId="2" fillId="37" borderId="11" xfId="0" applyFont="1" applyFill="1" applyBorder="1" applyAlignment="1">
      <alignment horizontal="center" vertical="center" wrapText="1"/>
    </xf>
    <xf numFmtId="44" fontId="0" fillId="37" borderId="18" xfId="44" applyFont="1" applyFill="1" applyBorder="1" applyAlignment="1">
      <alignment/>
    </xf>
    <xf numFmtId="0" fontId="2" fillId="37" borderId="23" xfId="0" applyFont="1" applyFill="1" applyBorder="1" applyAlignment="1">
      <alignment horizontal="center" vertical="center" wrapText="1"/>
    </xf>
    <xf numFmtId="44" fontId="0" fillId="37" borderId="24" xfId="44" applyFont="1" applyFill="1" applyBorder="1" applyAlignment="1">
      <alignment/>
    </xf>
    <xf numFmtId="44" fontId="0" fillId="37" borderId="25" xfId="44" applyFont="1" applyFill="1" applyBorder="1" applyAlignment="1">
      <alignment/>
    </xf>
    <xf numFmtId="44" fontId="11" fillId="37" borderId="25" xfId="44" applyFont="1" applyFill="1" applyBorder="1" applyAlignment="1">
      <alignment/>
    </xf>
    <xf numFmtId="44" fontId="0" fillId="37" borderId="25" xfId="44" applyFont="1" applyFill="1" applyBorder="1" applyAlignment="1">
      <alignment/>
    </xf>
    <xf numFmtId="0" fontId="2" fillId="38" borderId="11" xfId="0" applyFont="1" applyFill="1" applyBorder="1" applyAlignment="1">
      <alignment horizontal="center" vertical="center" wrapText="1"/>
    </xf>
    <xf numFmtId="44" fontId="0" fillId="38" borderId="12" xfId="44" applyFont="1" applyFill="1" applyBorder="1" applyAlignment="1">
      <alignment/>
    </xf>
    <xf numFmtId="44" fontId="4" fillId="38" borderId="13" xfId="44" applyFont="1" applyFill="1" applyBorder="1" applyAlignment="1">
      <alignment/>
    </xf>
    <xf numFmtId="44" fontId="0" fillId="38" borderId="13" xfId="44" applyFont="1" applyFill="1" applyBorder="1" applyAlignment="1">
      <alignment/>
    </xf>
    <xf numFmtId="44" fontId="11" fillId="38" borderId="13"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5" fillId="38" borderId="13" xfId="44" applyFont="1" applyFill="1" applyBorder="1" applyAlignment="1">
      <alignment/>
    </xf>
    <xf numFmtId="44" fontId="0" fillId="37" borderId="10" xfId="44" applyFont="1" applyFill="1" applyBorder="1" applyAlignment="1">
      <alignment/>
    </xf>
    <xf numFmtId="44" fontId="0" fillId="38" borderId="10" xfId="44" applyFont="1" applyFill="1" applyBorder="1" applyAlignment="1">
      <alignment/>
    </xf>
    <xf numFmtId="8" fontId="2" fillId="0" borderId="18" xfId="0" applyNumberFormat="1" applyFont="1" applyBorder="1" applyAlignment="1">
      <alignment/>
    </xf>
    <xf numFmtId="0" fontId="0" fillId="34" borderId="18" xfId="0" applyFill="1" applyBorder="1" applyAlignment="1">
      <alignment/>
    </xf>
    <xf numFmtId="0" fontId="0" fillId="0" borderId="18" xfId="0" applyBorder="1" applyAlignment="1">
      <alignment/>
    </xf>
    <xf numFmtId="0" fontId="0" fillId="37" borderId="18" xfId="0" applyFill="1" applyBorder="1" applyAlignment="1">
      <alignment/>
    </xf>
    <xf numFmtId="0" fontId="0" fillId="38" borderId="18" xfId="0" applyFill="1" applyBorder="1" applyAlignment="1">
      <alignment/>
    </xf>
    <xf numFmtId="0" fontId="0" fillId="0" borderId="26" xfId="0" applyBorder="1" applyAlignment="1">
      <alignment/>
    </xf>
    <xf numFmtId="0" fontId="0" fillId="37" borderId="26" xfId="0" applyFill="1" applyBorder="1" applyAlignment="1">
      <alignment/>
    </xf>
    <xf numFmtId="0" fontId="0" fillId="33" borderId="26" xfId="0" applyFill="1" applyBorder="1" applyAlignment="1">
      <alignment/>
    </xf>
    <xf numFmtId="164" fontId="0" fillId="37" borderId="26" xfId="0" applyNumberFormat="1" applyFill="1" applyBorder="1" applyAlignment="1">
      <alignment/>
    </xf>
    <xf numFmtId="8" fontId="11" fillId="0" borderId="27" xfId="0" applyNumberFormat="1" applyFont="1" applyBorder="1" applyAlignment="1">
      <alignment horizontal="center" wrapText="1"/>
    </xf>
    <xf numFmtId="8" fontId="73" fillId="0" borderId="0" xfId="0" applyNumberFormat="1" applyFont="1" applyAlignment="1">
      <alignment/>
    </xf>
    <xf numFmtId="44" fontId="0" fillId="34" borderId="16" xfId="44" applyFont="1" applyFill="1" applyBorder="1" applyAlignment="1">
      <alignment/>
    </xf>
    <xf numFmtId="8" fontId="0" fillId="37" borderId="13" xfId="44" applyNumberFormat="1" applyFont="1" applyFill="1" applyBorder="1" applyAlignment="1">
      <alignment/>
    </xf>
    <xf numFmtId="44" fontId="74" fillId="34" borderId="16" xfId="44" applyFont="1" applyFill="1" applyBorder="1" applyAlignment="1">
      <alignment/>
    </xf>
    <xf numFmtId="44" fontId="74" fillId="34" borderId="13" xfId="44" applyFont="1" applyFill="1" applyBorder="1" applyAlignment="1">
      <alignment/>
    </xf>
    <xf numFmtId="44" fontId="74" fillId="0" borderId="13" xfId="44" applyFont="1" applyBorder="1" applyAlignment="1">
      <alignment/>
    </xf>
    <xf numFmtId="44" fontId="74" fillId="37" borderId="13" xfId="44" applyFont="1" applyFill="1" applyBorder="1" applyAlignment="1">
      <alignment/>
    </xf>
    <xf numFmtId="44" fontId="74" fillId="38" borderId="13" xfId="44" applyFont="1" applyFill="1" applyBorder="1" applyAlignment="1">
      <alignment/>
    </xf>
    <xf numFmtId="44" fontId="74" fillId="37" borderId="25" xfId="44" applyFont="1" applyFill="1" applyBorder="1" applyAlignment="1">
      <alignment/>
    </xf>
    <xf numFmtId="0" fontId="2" fillId="33" borderId="21" xfId="0" applyFont="1" applyFill="1" applyBorder="1" applyAlignment="1">
      <alignment/>
    </xf>
    <xf numFmtId="0" fontId="75" fillId="0" borderId="21" xfId="0" applyFont="1" applyBorder="1" applyAlignment="1">
      <alignment/>
    </xf>
    <xf numFmtId="0" fontId="73" fillId="0" borderId="21" xfId="0" applyFont="1" applyBorder="1" applyAlignment="1">
      <alignment/>
    </xf>
    <xf numFmtId="44" fontId="0" fillId="39" borderId="13" xfId="44" applyFont="1" applyFill="1" applyBorder="1" applyAlignment="1">
      <alignment/>
    </xf>
    <xf numFmtId="44" fontId="0" fillId="39" borderId="18" xfId="44" applyFont="1" applyFill="1" applyBorder="1" applyAlignment="1">
      <alignment/>
    </xf>
    <xf numFmtId="8" fontId="0" fillId="39" borderId="13" xfId="44" applyNumberFormat="1" applyFont="1" applyFill="1" applyBorder="1" applyAlignment="1">
      <alignment/>
    </xf>
    <xf numFmtId="44" fontId="0" fillId="39" borderId="13" xfId="44" applyFont="1" applyFill="1" applyBorder="1" applyAlignment="1">
      <alignment/>
    </xf>
    <xf numFmtId="8" fontId="0" fillId="0" borderId="13" xfId="44" applyNumberFormat="1" applyFont="1" applyBorder="1" applyAlignment="1">
      <alignment/>
    </xf>
    <xf numFmtId="8" fontId="0" fillId="34" borderId="13" xfId="44" applyNumberFormat="1" applyFont="1" applyFill="1" applyBorder="1" applyAlignment="1">
      <alignment/>
    </xf>
    <xf numFmtId="8" fontId="0" fillId="38" borderId="13" xfId="44" applyNumberFormat="1" applyFont="1" applyFill="1" applyBorder="1" applyAlignment="1">
      <alignment/>
    </xf>
    <xf numFmtId="44" fontId="0" fillId="37" borderId="13" xfId="44" applyNumberFormat="1" applyFont="1" applyFill="1" applyBorder="1" applyAlignment="1">
      <alignment/>
    </xf>
    <xf numFmtId="0" fontId="73" fillId="0" borderId="13" xfId="0" applyFont="1" applyBorder="1" applyAlignment="1">
      <alignment/>
    </xf>
    <xf numFmtId="44" fontId="74" fillId="39" borderId="13" xfId="44" applyFont="1" applyFill="1" applyBorder="1" applyAlignment="1">
      <alignment/>
    </xf>
    <xf numFmtId="44" fontId="74" fillId="33" borderId="13" xfId="44" applyFont="1" applyFill="1" applyBorder="1" applyAlignment="1">
      <alignment/>
    </xf>
    <xf numFmtId="0" fontId="0" fillId="39" borderId="0" xfId="0" applyFill="1" applyAlignment="1">
      <alignment/>
    </xf>
    <xf numFmtId="44" fontId="0" fillId="39" borderId="16" xfId="44" applyFont="1" applyFill="1" applyBorder="1" applyAlignment="1">
      <alignment/>
    </xf>
    <xf numFmtId="44" fontId="0" fillId="39" borderId="13" xfId="44" applyFont="1" applyFill="1" applyBorder="1" applyAlignment="1">
      <alignment/>
    </xf>
    <xf numFmtId="8" fontId="0" fillId="39" borderId="13" xfId="44" applyNumberFormat="1" applyFont="1" applyFill="1" applyBorder="1" applyAlignment="1">
      <alignment/>
    </xf>
    <xf numFmtId="8" fontId="0" fillId="39" borderId="18" xfId="44" applyNumberFormat="1" applyFont="1" applyFill="1" applyBorder="1" applyAlignment="1">
      <alignment/>
    </xf>
    <xf numFmtId="8" fontId="0" fillId="39" borderId="18"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3" xfId="44" applyFont="1" applyFill="1" applyBorder="1" applyAlignment="1">
      <alignment/>
    </xf>
    <xf numFmtId="44" fontId="0" fillId="39" borderId="25" xfId="44" applyNumberFormat="1" applyFont="1" applyFill="1" applyBorder="1" applyAlignment="1">
      <alignment/>
    </xf>
    <xf numFmtId="44" fontId="0" fillId="39" borderId="25" xfId="44" applyNumberFormat="1" applyFont="1" applyFill="1" applyBorder="1" applyAlignment="1">
      <alignment/>
    </xf>
    <xf numFmtId="44" fontId="0" fillId="39" borderId="25" xfId="44" applyFont="1" applyFill="1" applyBorder="1" applyAlignment="1">
      <alignment/>
    </xf>
    <xf numFmtId="44" fontId="0" fillId="39" borderId="28" xfId="44" applyFont="1" applyFill="1" applyBorder="1" applyAlignment="1">
      <alignment/>
    </xf>
    <xf numFmtId="44" fontId="10" fillId="39" borderId="25" xfId="44" applyNumberFormat="1" applyFont="1" applyFill="1" applyBorder="1" applyAlignment="1">
      <alignment/>
    </xf>
    <xf numFmtId="0" fontId="2" fillId="0" borderId="29" xfId="0" applyFont="1" applyBorder="1" applyAlignment="1">
      <alignment/>
    </xf>
    <xf numFmtId="44" fontId="0" fillId="37" borderId="30" xfId="44" applyFont="1" applyFill="1" applyBorder="1" applyAlignment="1">
      <alignment/>
    </xf>
    <xf numFmtId="0" fontId="6" fillId="0" borderId="31" xfId="0" applyFont="1" applyBorder="1" applyAlignment="1">
      <alignment/>
    </xf>
    <xf numFmtId="44" fontId="0" fillId="34" borderId="32" xfId="44" applyFont="1" applyFill="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38" borderId="10" xfId="44" applyFont="1" applyFill="1" applyBorder="1" applyAlignment="1">
      <alignment/>
    </xf>
    <xf numFmtId="44" fontId="5" fillId="38" borderId="10"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44" fontId="0" fillId="39" borderId="33" xfId="44" applyFont="1" applyFill="1" applyBorder="1" applyAlignment="1">
      <alignment/>
    </xf>
    <xf numFmtId="10" fontId="3" fillId="0" borderId="34" xfId="0" applyNumberFormat="1" applyFont="1" applyBorder="1" applyAlignment="1">
      <alignment/>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9" borderId="35" xfId="44" applyFont="1" applyFill="1" applyBorder="1" applyAlignment="1">
      <alignment horizontal="left"/>
    </xf>
    <xf numFmtId="44" fontId="0" fillId="38" borderId="35" xfId="44" applyFont="1" applyFill="1" applyBorder="1" applyAlignment="1">
      <alignment horizontal="left"/>
    </xf>
    <xf numFmtId="44" fontId="0" fillId="38" borderId="35" xfId="44" applyFont="1" applyFill="1" applyBorder="1" applyAlignment="1">
      <alignment/>
    </xf>
    <xf numFmtId="44" fontId="0" fillId="37" borderId="35" xfId="44" applyFont="1" applyFill="1" applyBorder="1" applyAlignment="1">
      <alignment/>
    </xf>
    <xf numFmtId="44" fontId="5" fillId="39" borderId="35" xfId="44" applyFont="1" applyFill="1" applyBorder="1" applyAlignment="1">
      <alignment horizontal="left"/>
    </xf>
    <xf numFmtId="44" fontId="5" fillId="39" borderId="35" xfId="44" applyFont="1" applyFill="1" applyBorder="1" applyAlignment="1">
      <alignment/>
    </xf>
    <xf numFmtId="44" fontId="5" fillId="39" borderId="36" xfId="44" applyFont="1" applyFill="1" applyBorder="1" applyAlignment="1">
      <alignment/>
    </xf>
    <xf numFmtId="8" fontId="2" fillId="0" borderId="29" xfId="0" applyNumberFormat="1" applyFont="1" applyBorder="1" applyAlignment="1">
      <alignment/>
    </xf>
    <xf numFmtId="0" fontId="3" fillId="0" borderId="31" xfId="0" applyFont="1" applyBorder="1" applyAlignment="1">
      <alignment horizontal="center"/>
    </xf>
    <xf numFmtId="44" fontId="0" fillId="37" borderId="33" xfId="44" applyFont="1" applyFill="1" applyBorder="1" applyAlignment="1">
      <alignment/>
    </xf>
    <xf numFmtId="0" fontId="3" fillId="0" borderId="34" xfId="0" applyFont="1" applyBorder="1" applyAlignment="1">
      <alignment horizontal="left"/>
    </xf>
    <xf numFmtId="44" fontId="0" fillId="39" borderId="35" xfId="44" applyFont="1" applyFill="1" applyBorder="1" applyAlignment="1">
      <alignment/>
    </xf>
    <xf numFmtId="44" fontId="0" fillId="37" borderId="36" xfId="44" applyFont="1" applyFill="1" applyBorder="1" applyAlignment="1">
      <alignment/>
    </xf>
    <xf numFmtId="0" fontId="3" fillId="0" borderId="31" xfId="0" applyFont="1" applyBorder="1" applyAlignment="1">
      <alignment/>
    </xf>
    <xf numFmtId="0" fontId="3" fillId="0" borderId="37" xfId="0" applyFont="1" applyBorder="1" applyAlignment="1">
      <alignment horizontal="center"/>
    </xf>
    <xf numFmtId="44" fontId="0" fillId="34" borderId="38" xfId="44" applyFont="1" applyFill="1" applyBorder="1" applyAlignment="1">
      <alignment/>
    </xf>
    <xf numFmtId="44" fontId="0" fillId="0" borderId="38" xfId="44" applyFont="1" applyBorder="1" applyAlignment="1">
      <alignment/>
    </xf>
    <xf numFmtId="44" fontId="0" fillId="38" borderId="38" xfId="44" applyFont="1" applyFill="1" applyBorder="1" applyAlignment="1">
      <alignment/>
    </xf>
    <xf numFmtId="44" fontId="0" fillId="39" borderId="38" xfId="44" applyFont="1" applyFill="1" applyBorder="1" applyAlignment="1">
      <alignment/>
    </xf>
    <xf numFmtId="44" fontId="0" fillId="39" borderId="38" xfId="44" applyFont="1" applyFill="1" applyBorder="1" applyAlignment="1">
      <alignment/>
    </xf>
    <xf numFmtId="44" fontId="0" fillId="40" borderId="35" xfId="44" applyFont="1" applyFill="1" applyBorder="1" applyAlignment="1">
      <alignment/>
    </xf>
    <xf numFmtId="44" fontId="0" fillId="39" borderId="10" xfId="44" applyFont="1" applyFill="1" applyBorder="1" applyAlignment="1">
      <alignment/>
    </xf>
    <xf numFmtId="0" fontId="3" fillId="0" borderId="34" xfId="0" applyFont="1" applyBorder="1" applyAlignment="1">
      <alignment horizontal="center"/>
    </xf>
    <xf numFmtId="44" fontId="0" fillId="33" borderId="18" xfId="44" applyFont="1" applyFill="1" applyBorder="1" applyAlignment="1">
      <alignment/>
    </xf>
    <xf numFmtId="0" fontId="3" fillId="0" borderId="10" xfId="0" applyFont="1" applyBorder="1" applyAlignment="1">
      <alignment horizontal="center"/>
    </xf>
    <xf numFmtId="0" fontId="3" fillId="0" borderId="35" xfId="0" applyFont="1" applyBorder="1" applyAlignment="1">
      <alignment horizontal="left"/>
    </xf>
    <xf numFmtId="44" fontId="0" fillId="33" borderId="35" xfId="44" applyFont="1" applyFill="1" applyBorder="1" applyAlignment="1">
      <alignment/>
    </xf>
    <xf numFmtId="0" fontId="2" fillId="0" borderId="18" xfId="0" applyFont="1" applyBorder="1" applyAlignment="1">
      <alignment/>
    </xf>
    <xf numFmtId="0" fontId="6" fillId="0" borderId="10" xfId="0" applyFont="1" applyBorder="1" applyAlignment="1">
      <alignment/>
    </xf>
    <xf numFmtId="44" fontId="5" fillId="0" borderId="10" xfId="44" applyFont="1" applyBorder="1" applyAlignment="1">
      <alignment/>
    </xf>
    <xf numFmtId="10" fontId="3" fillId="0" borderId="35" xfId="0" applyNumberFormat="1" applyFont="1" applyBorder="1" applyAlignment="1">
      <alignment/>
    </xf>
    <xf numFmtId="44" fontId="0" fillId="34" borderId="35" xfId="44" applyFont="1" applyFill="1" applyBorder="1" applyAlignment="1">
      <alignment horizontal="left"/>
    </xf>
    <xf numFmtId="0" fontId="3" fillId="0" borderId="10" xfId="0" applyFont="1" applyBorder="1" applyAlignment="1">
      <alignment/>
    </xf>
    <xf numFmtId="0" fontId="3" fillId="0" borderId="35" xfId="0" applyFont="1" applyBorder="1" applyAlignment="1">
      <alignment horizontal="center"/>
    </xf>
    <xf numFmtId="0" fontId="2" fillId="38" borderId="23" xfId="0" applyFont="1" applyFill="1" applyBorder="1" applyAlignment="1">
      <alignment horizontal="center" vertical="center" wrapText="1"/>
    </xf>
    <xf numFmtId="44" fontId="0" fillId="38" borderId="33" xfId="44" applyFont="1" applyFill="1" applyBorder="1" applyAlignment="1">
      <alignment/>
    </xf>
    <xf numFmtId="44" fontId="0" fillId="38" borderId="25" xfId="44" applyFont="1" applyFill="1" applyBorder="1" applyAlignment="1">
      <alignment/>
    </xf>
    <xf numFmtId="44" fontId="11" fillId="38" borderId="25" xfId="44" applyFont="1" applyFill="1" applyBorder="1" applyAlignment="1">
      <alignment/>
    </xf>
    <xf numFmtId="44" fontId="0" fillId="38" borderId="30" xfId="44" applyFont="1" applyFill="1" applyBorder="1" applyAlignment="1">
      <alignment/>
    </xf>
    <xf numFmtId="44" fontId="0" fillId="38" borderId="36" xfId="44" applyFont="1" applyFill="1" applyBorder="1" applyAlignment="1">
      <alignment/>
    </xf>
    <xf numFmtId="8" fontId="0" fillId="38" borderId="25" xfId="44" applyNumberFormat="1" applyFont="1" applyFill="1" applyBorder="1" applyAlignment="1">
      <alignment/>
    </xf>
    <xf numFmtId="8" fontId="0" fillId="38" borderId="25" xfId="44" applyNumberFormat="1" applyFont="1" applyFill="1" applyBorder="1" applyAlignment="1">
      <alignment/>
    </xf>
    <xf numFmtId="44" fontId="0" fillId="38" borderId="25" xfId="44" applyFont="1" applyFill="1" applyBorder="1" applyAlignment="1">
      <alignment/>
    </xf>
    <xf numFmtId="44" fontId="74" fillId="38" borderId="25" xfId="44" applyFont="1" applyFill="1" applyBorder="1" applyAlignment="1">
      <alignment/>
    </xf>
    <xf numFmtId="44" fontId="0" fillId="38" borderId="33" xfId="44" applyFont="1" applyFill="1" applyBorder="1" applyAlignment="1">
      <alignment/>
    </xf>
    <xf numFmtId="44" fontId="0" fillId="39" borderId="25" xfId="44" applyFont="1" applyFill="1" applyBorder="1" applyAlignment="1">
      <alignment/>
    </xf>
    <xf numFmtId="0" fontId="0" fillId="38" borderId="39" xfId="0" applyFill="1" applyBorder="1" applyAlignment="1">
      <alignment/>
    </xf>
    <xf numFmtId="0" fontId="4" fillId="41" borderId="40" xfId="0" applyFont="1" applyFill="1" applyBorder="1" applyAlignment="1" applyProtection="1">
      <alignment horizontal="right"/>
      <protection locked="0"/>
    </xf>
    <xf numFmtId="44" fontId="4" fillId="41" borderId="40" xfId="0" applyNumberFormat="1" applyFont="1" applyFill="1" applyBorder="1" applyAlignment="1" applyProtection="1">
      <alignment/>
      <protection locked="0"/>
    </xf>
    <xf numFmtId="44" fontId="4" fillId="41" borderId="40" xfId="44" applyFont="1" applyFill="1" applyBorder="1" applyAlignment="1" applyProtection="1">
      <alignment horizontal="right"/>
      <protection locked="0"/>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8" borderId="35" xfId="44" applyFont="1" applyFill="1" applyBorder="1" applyAlignment="1">
      <alignment/>
    </xf>
    <xf numFmtId="44" fontId="0" fillId="38" borderId="35" xfId="44" applyFont="1" applyFill="1" applyBorder="1" applyAlignment="1">
      <alignment horizontal="left"/>
    </xf>
    <xf numFmtId="44" fontId="0" fillId="39" borderId="35" xfId="44" applyFont="1" applyFill="1" applyBorder="1" applyAlignment="1">
      <alignment horizontal="left"/>
    </xf>
    <xf numFmtId="44" fontId="0" fillId="39" borderId="35" xfId="44" applyFont="1" applyFill="1" applyBorder="1" applyAlignment="1">
      <alignment/>
    </xf>
    <xf numFmtId="44" fontId="0" fillId="39" borderId="36" xfId="44" applyFont="1" applyFill="1" applyBorder="1" applyAlignment="1">
      <alignment/>
    </xf>
    <xf numFmtId="0" fontId="2" fillId="33" borderId="41" xfId="0" applyFont="1" applyFill="1" applyBorder="1" applyAlignment="1">
      <alignment horizontal="center" vertical="center" wrapText="1"/>
    </xf>
    <xf numFmtId="44" fontId="0" fillId="33" borderId="42" xfId="44" applyFont="1" applyFill="1" applyBorder="1" applyAlignment="1">
      <alignment/>
    </xf>
    <xf numFmtId="44" fontId="0" fillId="33" borderId="43" xfId="44" applyFont="1" applyFill="1" applyBorder="1" applyAlignment="1">
      <alignment/>
    </xf>
    <xf numFmtId="44" fontId="11" fillId="33" borderId="43" xfId="44" applyFont="1" applyFill="1" applyBorder="1" applyAlignment="1">
      <alignment/>
    </xf>
    <xf numFmtId="44" fontId="0" fillId="33" borderId="44" xfId="44" applyFont="1" applyFill="1" applyBorder="1" applyAlignment="1">
      <alignment/>
    </xf>
    <xf numFmtId="44" fontId="0" fillId="33" borderId="45" xfId="44" applyFont="1" applyFill="1" applyBorder="1" applyAlignment="1">
      <alignment/>
    </xf>
    <xf numFmtId="44" fontId="0" fillId="33" borderId="43" xfId="44" applyFont="1" applyFill="1" applyBorder="1" applyAlignment="1">
      <alignment/>
    </xf>
    <xf numFmtId="44" fontId="74" fillId="33" borderId="43" xfId="44" applyFont="1" applyFill="1" applyBorder="1" applyAlignment="1">
      <alignment/>
    </xf>
    <xf numFmtId="44" fontId="0" fillId="37" borderId="42" xfId="44" applyFont="1" applyFill="1" applyBorder="1" applyAlignment="1">
      <alignment/>
    </xf>
    <xf numFmtId="44" fontId="0" fillId="39" borderId="43" xfId="44" applyFont="1" applyFill="1" applyBorder="1" applyAlignment="1">
      <alignment/>
    </xf>
    <xf numFmtId="0" fontId="0" fillId="37" borderId="44" xfId="0" applyFill="1" applyBorder="1" applyAlignment="1">
      <alignment/>
    </xf>
    <xf numFmtId="0" fontId="2" fillId="33" borderId="46" xfId="0" applyFont="1" applyFill="1" applyBorder="1" applyAlignment="1">
      <alignment horizontal="center" vertical="center" wrapText="1"/>
    </xf>
    <xf numFmtId="44" fontId="0" fillId="33" borderId="47" xfId="44" applyFont="1" applyFill="1" applyBorder="1" applyAlignment="1">
      <alignment/>
    </xf>
    <xf numFmtId="44" fontId="0" fillId="33" borderId="48" xfId="44" applyFont="1" applyFill="1" applyBorder="1" applyAlignment="1">
      <alignment/>
    </xf>
    <xf numFmtId="44" fontId="0" fillId="33" borderId="49" xfId="44" applyFont="1" applyFill="1" applyBorder="1" applyAlignment="1">
      <alignment/>
    </xf>
    <xf numFmtId="44" fontId="0" fillId="33" borderId="34" xfId="44" applyFont="1" applyFill="1" applyBorder="1" applyAlignment="1">
      <alignment/>
    </xf>
    <xf numFmtId="44" fontId="0" fillId="39" borderId="48" xfId="44" applyFont="1" applyFill="1" applyBorder="1" applyAlignment="1">
      <alignment/>
    </xf>
    <xf numFmtId="0" fontId="0" fillId="37" borderId="49" xfId="0" applyFill="1" applyBorder="1" applyAlignment="1">
      <alignment/>
    </xf>
    <xf numFmtId="44" fontId="0" fillId="38" borderId="24" xfId="44" applyFont="1" applyFill="1" applyBorder="1" applyAlignment="1">
      <alignment/>
    </xf>
    <xf numFmtId="44" fontId="0" fillId="39" borderId="39" xfId="44" applyFont="1" applyFill="1" applyBorder="1" applyAlignment="1">
      <alignment/>
    </xf>
    <xf numFmtId="0" fontId="2" fillId="38" borderId="46" xfId="0" applyFont="1" applyFill="1" applyBorder="1" applyAlignment="1">
      <alignment horizontal="center" vertical="center" wrapText="1"/>
    </xf>
    <xf numFmtId="44" fontId="0" fillId="38" borderId="47" xfId="44" applyFont="1" applyFill="1" applyBorder="1" applyAlignment="1">
      <alignment/>
    </xf>
    <xf numFmtId="8" fontId="0" fillId="38" borderId="48" xfId="44" applyNumberFormat="1"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Font="1" applyFill="1" applyBorder="1" applyAlignment="1">
      <alignment/>
    </xf>
    <xf numFmtId="8" fontId="0" fillId="38" borderId="48" xfId="44" applyNumberFormat="1" applyFont="1" applyFill="1" applyBorder="1" applyAlignment="1">
      <alignment/>
    </xf>
    <xf numFmtId="44" fontId="0" fillId="38" borderId="48" xfId="44" applyFont="1" applyFill="1" applyBorder="1" applyAlignment="1">
      <alignment/>
    </xf>
    <xf numFmtId="44" fontId="74" fillId="38" borderId="48" xfId="44" applyFont="1" applyFill="1" applyBorder="1" applyAlignment="1">
      <alignment/>
    </xf>
    <xf numFmtId="0" fontId="0" fillId="38" borderId="49" xfId="0" applyFill="1" applyBorder="1" applyAlignment="1">
      <alignment/>
    </xf>
    <xf numFmtId="44" fontId="0" fillId="37" borderId="33" xfId="44" applyFont="1" applyFill="1" applyBorder="1" applyAlignment="1">
      <alignment/>
    </xf>
    <xf numFmtId="44" fontId="0" fillId="37" borderId="48" xfId="44" applyNumberFormat="1" applyFont="1" applyFill="1" applyBorder="1" applyAlignment="1">
      <alignment/>
    </xf>
    <xf numFmtId="44" fontId="0" fillId="33" borderId="43" xfId="44" applyNumberFormat="1" applyFont="1" applyFill="1" applyBorder="1" applyAlignment="1">
      <alignment/>
    </xf>
    <xf numFmtId="44" fontId="0" fillId="37" borderId="43" xfId="44" applyFont="1" applyFill="1" applyBorder="1" applyAlignment="1">
      <alignment/>
    </xf>
    <xf numFmtId="44" fontId="0" fillId="39" borderId="43" xfId="44" applyFont="1" applyFill="1" applyBorder="1" applyAlignment="1">
      <alignment/>
    </xf>
    <xf numFmtId="44" fontId="0" fillId="39" borderId="50" xfId="44" applyNumberFormat="1" applyFont="1" applyFill="1" applyBorder="1" applyAlignment="1">
      <alignment/>
    </xf>
    <xf numFmtId="44" fontId="0" fillId="39" borderId="50" xfId="44" applyFont="1" applyFill="1" applyBorder="1" applyAlignment="1">
      <alignment/>
    </xf>
    <xf numFmtId="44" fontId="0" fillId="39" borderId="51" xfId="44" applyFont="1" applyFill="1" applyBorder="1" applyAlignment="1">
      <alignment/>
    </xf>
    <xf numFmtId="8" fontId="0" fillId="0" borderId="0" xfId="0" applyNumberFormat="1" applyFont="1" applyAlignment="1">
      <alignment/>
    </xf>
    <xf numFmtId="44" fontId="0" fillId="0" borderId="13" xfId="44" applyNumberFormat="1" applyFont="1" applyBorder="1" applyAlignment="1">
      <alignment/>
    </xf>
    <xf numFmtId="44" fontId="4" fillId="39" borderId="13" xfId="44" applyFont="1" applyFill="1" applyBorder="1" applyAlignment="1">
      <alignment/>
    </xf>
    <xf numFmtId="44" fontId="0" fillId="0" borderId="13" xfId="44" applyFont="1" applyFill="1" applyBorder="1" applyAlignment="1">
      <alignment/>
    </xf>
    <xf numFmtId="0" fontId="2" fillId="0" borderId="11" xfId="0" applyFont="1" applyFill="1" applyBorder="1" applyAlignment="1">
      <alignment horizontal="center" vertical="center" wrapText="1"/>
    </xf>
    <xf numFmtId="44" fontId="0" fillId="0" borderId="12" xfId="44" applyFont="1" applyFill="1" applyBorder="1" applyAlignment="1">
      <alignment/>
    </xf>
    <xf numFmtId="44" fontId="4" fillId="0" borderId="13" xfId="44" applyFont="1" applyFill="1" applyBorder="1" applyAlignment="1">
      <alignment/>
    </xf>
    <xf numFmtId="44" fontId="11" fillId="0" borderId="13"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xf>
    <xf numFmtId="44" fontId="0" fillId="0" borderId="35" xfId="44" applyNumberFormat="1" applyFont="1" applyFill="1" applyBorder="1" applyAlignment="1">
      <alignment/>
    </xf>
    <xf numFmtId="44" fontId="0" fillId="0" borderId="10" xfId="44" applyFont="1" applyFill="1" applyBorder="1" applyAlignment="1">
      <alignment/>
    </xf>
    <xf numFmtId="44" fontId="0" fillId="0" borderId="13" xfId="44" applyFont="1" applyFill="1" applyBorder="1" applyAlignment="1">
      <alignment/>
    </xf>
    <xf numFmtId="44" fontId="0" fillId="0" borderId="35" xfId="44" applyFont="1" applyFill="1" applyBorder="1" applyAlignment="1">
      <alignment horizontal="left"/>
    </xf>
    <xf numFmtId="44" fontId="0" fillId="0" borderId="10" xfId="44" applyFont="1" applyFill="1" applyBorder="1" applyAlignment="1">
      <alignment/>
    </xf>
    <xf numFmtId="44" fontId="0" fillId="0" borderId="38" xfId="44" applyFont="1" applyFill="1" applyBorder="1" applyAlignment="1">
      <alignment/>
    </xf>
    <xf numFmtId="44" fontId="74" fillId="0" borderId="13" xfId="44" applyFont="1" applyFill="1" applyBorder="1" applyAlignment="1">
      <alignment/>
    </xf>
    <xf numFmtId="44" fontId="5" fillId="0" borderId="10" xfId="44" applyFont="1" applyFill="1" applyBorder="1" applyAlignment="1">
      <alignment/>
    </xf>
    <xf numFmtId="44" fontId="5" fillId="0" borderId="13" xfId="44" applyFont="1" applyFill="1" applyBorder="1" applyAlignment="1">
      <alignment/>
    </xf>
    <xf numFmtId="44" fontId="0" fillId="38" borderId="12"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0" fillId="38" borderId="35" xfId="44" applyFont="1" applyFill="1" applyBorder="1" applyAlignment="1">
      <alignment/>
    </xf>
    <xf numFmtId="44" fontId="0" fillId="38" borderId="10" xfId="44" applyFont="1" applyFill="1" applyBorder="1" applyAlignment="1">
      <alignment/>
    </xf>
    <xf numFmtId="44" fontId="0" fillId="38" borderId="35" xfId="44" applyFont="1" applyFill="1" applyBorder="1" applyAlignment="1">
      <alignment horizontal="left"/>
    </xf>
    <xf numFmtId="44" fontId="0" fillId="38" borderId="38" xfId="44" applyFont="1" applyFill="1" applyBorder="1" applyAlignment="1">
      <alignment/>
    </xf>
    <xf numFmtId="44" fontId="0" fillId="38" borderId="13" xfId="44" applyFont="1" applyFill="1" applyBorder="1" applyAlignment="1">
      <alignment/>
    </xf>
    <xf numFmtId="0" fontId="2" fillId="34" borderId="41" xfId="0" applyFont="1" applyFill="1" applyBorder="1" applyAlignment="1">
      <alignment horizontal="center" vertical="center" wrapText="1"/>
    </xf>
    <xf numFmtId="44" fontId="0" fillId="34" borderId="52" xfId="44" applyFont="1" applyFill="1" applyBorder="1" applyAlignment="1">
      <alignment/>
    </xf>
    <xf numFmtId="44" fontId="4" fillId="34" borderId="43" xfId="44" applyFont="1" applyFill="1" applyBorder="1" applyAlignment="1">
      <alignment/>
    </xf>
    <xf numFmtId="44" fontId="0" fillId="34" borderId="43" xfId="44" applyFont="1" applyFill="1" applyBorder="1" applyAlignment="1">
      <alignment/>
    </xf>
    <xf numFmtId="44" fontId="11" fillId="34" borderId="43" xfId="44" applyFont="1" applyFill="1" applyBorder="1" applyAlignment="1">
      <alignment/>
    </xf>
    <xf numFmtId="44" fontId="0" fillId="34" borderId="44" xfId="44" applyFont="1" applyFill="1" applyBorder="1" applyAlignment="1">
      <alignment/>
    </xf>
    <xf numFmtId="44" fontId="0" fillId="34" borderId="45" xfId="44" applyFont="1" applyFill="1" applyBorder="1" applyAlignment="1">
      <alignment/>
    </xf>
    <xf numFmtId="44" fontId="0" fillId="34" borderId="42" xfId="44" applyFont="1" applyFill="1" applyBorder="1" applyAlignment="1">
      <alignment/>
    </xf>
    <xf numFmtId="44" fontId="0" fillId="34" borderId="43" xfId="44" applyFont="1" applyFill="1" applyBorder="1" applyAlignment="1">
      <alignment/>
    </xf>
    <xf numFmtId="44" fontId="74" fillId="34" borderId="43" xfId="44" applyFont="1" applyFill="1" applyBorder="1" applyAlignment="1">
      <alignment/>
    </xf>
    <xf numFmtId="44" fontId="0" fillId="39" borderId="45" xfId="44" applyFont="1" applyFill="1" applyBorder="1" applyAlignment="1">
      <alignment/>
    </xf>
    <xf numFmtId="44" fontId="0" fillId="34" borderId="42" xfId="44" applyFont="1" applyFill="1" applyBorder="1" applyAlignment="1">
      <alignment/>
    </xf>
    <xf numFmtId="44" fontId="0" fillId="34" borderId="53" xfId="44" applyFont="1" applyFill="1" applyBorder="1" applyAlignment="1">
      <alignment/>
    </xf>
    <xf numFmtId="0" fontId="2" fillId="0" borderId="46" xfId="0" applyFont="1" applyFill="1" applyBorder="1" applyAlignment="1">
      <alignment horizontal="center" vertical="center" wrapText="1"/>
    </xf>
    <xf numFmtId="44" fontId="0" fillId="0" borderId="54" xfId="44" applyFont="1" applyFill="1" applyBorder="1" applyAlignment="1">
      <alignment/>
    </xf>
    <xf numFmtId="8" fontId="4" fillId="0" borderId="48" xfId="44" applyNumberFormat="1" applyFont="1" applyFill="1" applyBorder="1" applyAlignment="1">
      <alignment/>
    </xf>
    <xf numFmtId="44" fontId="0" fillId="0" borderId="48" xfId="44" applyFont="1" applyFill="1" applyBorder="1" applyAlignment="1">
      <alignment/>
    </xf>
    <xf numFmtId="44" fontId="11" fillId="0" borderId="48" xfId="44" applyFont="1" applyFill="1" applyBorder="1" applyAlignment="1">
      <alignment/>
    </xf>
    <xf numFmtId="44" fontId="0" fillId="0" borderId="49" xfId="44"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8" xfId="44" applyFont="1" applyFill="1" applyBorder="1" applyAlignment="1">
      <alignment/>
    </xf>
    <xf numFmtId="8" fontId="74" fillId="39" borderId="48" xfId="44" applyNumberFormat="1" applyFont="1" applyFill="1" applyBorder="1" applyAlignment="1">
      <alignment/>
    </xf>
    <xf numFmtId="44" fontId="0" fillId="0" borderId="34" xfId="44" applyFont="1" applyFill="1" applyBorder="1" applyAlignment="1">
      <alignment horizontal="left"/>
    </xf>
    <xf numFmtId="44" fontId="0" fillId="0" borderId="37" xfId="44" applyFont="1" applyFill="1" applyBorder="1" applyAlignment="1">
      <alignment/>
    </xf>
    <xf numFmtId="44" fontId="0" fillId="0" borderId="35"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horizontal="left"/>
    </xf>
    <xf numFmtId="44" fontId="0" fillId="39" borderId="45" xfId="44" applyFont="1" applyFill="1" applyBorder="1" applyAlignment="1">
      <alignment/>
    </xf>
    <xf numFmtId="44" fontId="4" fillId="0" borderId="48" xfId="44" applyFont="1" applyFill="1" applyBorder="1" applyAlignment="1">
      <alignment/>
    </xf>
    <xf numFmtId="44" fontId="74" fillId="39" borderId="48" xfId="44" applyNumberFormat="1"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9" xfId="44" applyFont="1" applyFill="1" applyBorder="1" applyAlignment="1">
      <alignment/>
    </xf>
    <xf numFmtId="8" fontId="0" fillId="0" borderId="13" xfId="44" applyNumberFormat="1" applyFont="1" applyFill="1" applyBorder="1" applyAlignment="1">
      <alignment/>
    </xf>
    <xf numFmtId="164" fontId="0" fillId="0" borderId="13" xfId="44" applyNumberFormat="1" applyFont="1" applyFill="1" applyBorder="1" applyAlignment="1">
      <alignment/>
    </xf>
    <xf numFmtId="164" fontId="0" fillId="0" borderId="18" xfId="44" applyNumberFormat="1" applyFont="1" applyFill="1" applyBorder="1" applyAlignment="1">
      <alignment/>
    </xf>
    <xf numFmtId="164" fontId="0" fillId="0" borderId="35" xfId="44" applyNumberFormat="1" applyFont="1" applyFill="1" applyBorder="1" applyAlignment="1">
      <alignment/>
    </xf>
    <xf numFmtId="164" fontId="0" fillId="0" borderId="10"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164" fontId="0" fillId="0" borderId="18" xfId="0" applyNumberFormat="1" applyFill="1" applyBorder="1" applyAlignment="1">
      <alignment/>
    </xf>
    <xf numFmtId="0" fontId="0" fillId="0" borderId="18" xfId="0" applyFill="1" applyBorder="1" applyAlignment="1">
      <alignment/>
    </xf>
    <xf numFmtId="0" fontId="0" fillId="0" borderId="26" xfId="0" applyFill="1" applyBorder="1" applyAlignment="1">
      <alignment/>
    </xf>
    <xf numFmtId="0" fontId="2" fillId="0" borderId="23" xfId="0" applyFont="1" applyFill="1" applyBorder="1" applyAlignment="1">
      <alignment horizontal="center" vertical="center" wrapText="1"/>
    </xf>
    <xf numFmtId="44" fontId="0" fillId="0" borderId="24" xfId="44" applyFont="1" applyFill="1" applyBorder="1" applyAlignment="1">
      <alignment/>
    </xf>
    <xf numFmtId="44" fontId="0" fillId="0" borderId="25" xfId="44" applyFont="1" applyFill="1" applyBorder="1" applyAlignment="1">
      <alignment/>
    </xf>
    <xf numFmtId="44" fontId="11" fillId="0" borderId="25" xfId="44" applyFont="1" applyFill="1" applyBorder="1" applyAlignment="1">
      <alignment/>
    </xf>
    <xf numFmtId="44" fontId="0" fillId="0" borderId="30" xfId="44" applyFont="1" applyFill="1" applyBorder="1" applyAlignment="1">
      <alignment/>
    </xf>
    <xf numFmtId="44" fontId="0" fillId="0" borderId="36" xfId="44" applyFont="1" applyFill="1" applyBorder="1" applyAlignment="1">
      <alignment/>
    </xf>
    <xf numFmtId="44" fontId="0" fillId="0" borderId="33" xfId="44" applyFont="1" applyFill="1" applyBorder="1" applyAlignment="1">
      <alignment/>
    </xf>
    <xf numFmtId="44" fontId="0" fillId="0" borderId="25" xfId="44" applyFont="1" applyFill="1" applyBorder="1" applyAlignment="1">
      <alignment/>
    </xf>
    <xf numFmtId="44" fontId="74" fillId="0" borderId="25" xfId="44" applyFont="1" applyFill="1" applyBorder="1" applyAlignment="1">
      <alignment/>
    </xf>
    <xf numFmtId="44" fontId="0" fillId="42" borderId="48" xfId="44" applyNumberFormat="1" applyFont="1" applyFill="1" applyBorder="1" applyAlignment="1">
      <alignment/>
    </xf>
    <xf numFmtId="44" fontId="0" fillId="42" borderId="43" xfId="44" applyFont="1" applyFill="1" applyBorder="1" applyAlignment="1">
      <alignment/>
    </xf>
    <xf numFmtId="44" fontId="0" fillId="42" borderId="13" xfId="44" applyNumberFormat="1" applyFont="1" applyFill="1" applyBorder="1" applyAlignment="1">
      <alignment/>
    </xf>
    <xf numFmtId="44" fontId="0" fillId="42" borderId="25" xfId="44" applyFont="1" applyFill="1" applyBorder="1" applyAlignment="1">
      <alignment/>
    </xf>
    <xf numFmtId="44" fontId="0" fillId="38" borderId="47" xfId="44" applyFont="1" applyFill="1" applyBorder="1" applyAlignment="1">
      <alignment/>
    </xf>
    <xf numFmtId="44" fontId="0" fillId="38" borderId="48" xfId="44"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NumberFormat="1" applyFont="1" applyFill="1" applyBorder="1" applyAlignment="1">
      <alignment/>
    </xf>
    <xf numFmtId="0" fontId="2" fillId="38" borderId="55" xfId="0" applyFont="1" applyFill="1" applyBorder="1" applyAlignment="1">
      <alignment horizontal="center" vertical="center" wrapText="1"/>
    </xf>
    <xf numFmtId="44" fontId="0" fillId="38" borderId="56" xfId="44" applyFont="1" applyFill="1" applyBorder="1" applyAlignment="1">
      <alignment/>
    </xf>
    <xf numFmtId="44" fontId="0" fillId="38" borderId="50" xfId="44" applyFont="1" applyFill="1" applyBorder="1" applyAlignment="1">
      <alignment/>
    </xf>
    <xf numFmtId="44" fontId="0" fillId="38" borderId="57" xfId="44" applyFont="1" applyFill="1" applyBorder="1" applyAlignment="1">
      <alignment/>
    </xf>
    <xf numFmtId="44" fontId="0" fillId="38" borderId="58" xfId="44" applyFont="1" applyFill="1" applyBorder="1" applyAlignment="1">
      <alignment/>
    </xf>
    <xf numFmtId="44" fontId="0" fillId="38" borderId="50" xfId="44" applyNumberFormat="1" applyFont="1" applyFill="1" applyBorder="1" applyAlignment="1">
      <alignment/>
    </xf>
    <xf numFmtId="44" fontId="74" fillId="38" borderId="50" xfId="44" applyFont="1" applyFill="1" applyBorder="1" applyAlignment="1">
      <alignment/>
    </xf>
    <xf numFmtId="44" fontId="0" fillId="38" borderId="13" xfId="44" applyNumberFormat="1" applyFont="1" applyFill="1" applyBorder="1" applyAlignment="1">
      <alignment/>
    </xf>
    <xf numFmtId="44" fontId="0" fillId="42" borderId="13" xfId="44" applyFont="1" applyFill="1" applyBorder="1" applyAlignment="1">
      <alignment/>
    </xf>
    <xf numFmtId="44" fontId="4" fillId="0" borderId="13" xfId="44" applyNumberFormat="1" applyFont="1" applyFill="1" applyBorder="1" applyAlignment="1">
      <alignment/>
    </xf>
    <xf numFmtId="44" fontId="0" fillId="0" borderId="13" xfId="44" applyFont="1" applyFill="1" applyBorder="1" applyAlignment="1">
      <alignment/>
    </xf>
    <xf numFmtId="44" fontId="0" fillId="0" borderId="59"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1" fillId="0" borderId="28" xfId="44" applyFont="1" applyFill="1" applyBorder="1" applyAlignment="1">
      <alignment/>
    </xf>
    <xf numFmtId="44" fontId="0" fillId="0" borderId="60" xfId="44" applyFont="1" applyFill="1" applyBorder="1" applyAlignment="1">
      <alignment/>
    </xf>
    <xf numFmtId="44" fontId="0" fillId="0" borderId="61" xfId="44" applyFont="1" applyFill="1" applyBorder="1" applyAlignment="1">
      <alignment/>
    </xf>
    <xf numFmtId="44" fontId="0" fillId="0" borderId="28" xfId="44" applyFont="1" applyFill="1" applyBorder="1" applyAlignment="1">
      <alignment/>
    </xf>
    <xf numFmtId="44" fontId="74" fillId="0" borderId="28" xfId="44" applyFont="1" applyFill="1" applyBorder="1" applyAlignment="1">
      <alignment/>
    </xf>
    <xf numFmtId="44" fontId="0" fillId="0" borderId="61" xfId="44" applyFont="1" applyFill="1" applyBorder="1" applyAlignment="1">
      <alignment/>
    </xf>
    <xf numFmtId="44" fontId="4" fillId="0" borderId="25" xfId="44" applyFont="1" applyFill="1" applyBorder="1" applyAlignment="1">
      <alignment/>
    </xf>
    <xf numFmtId="44" fontId="0" fillId="0" borderId="62" xfId="44" applyFont="1" applyFill="1" applyBorder="1" applyAlignment="1">
      <alignment/>
    </xf>
    <xf numFmtId="44" fontId="0" fillId="0" borderId="63" xfId="44" applyFont="1" applyFill="1" applyBorder="1" applyAlignment="1">
      <alignment/>
    </xf>
    <xf numFmtId="0" fontId="13" fillId="38" borderId="11" xfId="0" applyFont="1" applyFill="1" applyBorder="1" applyAlignment="1">
      <alignment horizontal="center" vertical="center" wrapText="1"/>
    </xf>
    <xf numFmtId="44" fontId="0" fillId="43" borderId="13" xfId="44" applyFont="1" applyFill="1" applyBorder="1" applyAlignment="1">
      <alignment/>
    </xf>
    <xf numFmtId="0" fontId="0" fillId="0" borderId="0" xfId="0" applyFill="1" applyAlignment="1">
      <alignment/>
    </xf>
    <xf numFmtId="0" fontId="2" fillId="0" borderId="41" xfId="0" applyFont="1" applyFill="1" applyBorder="1" applyAlignment="1">
      <alignment horizontal="center" vertical="center" wrapText="1"/>
    </xf>
    <xf numFmtId="44" fontId="0" fillId="0" borderId="52" xfId="44" applyFont="1" applyFill="1" applyBorder="1" applyAlignment="1">
      <alignment/>
    </xf>
    <xf numFmtId="44" fontId="4" fillId="0" borderId="43" xfId="44" applyFont="1" applyFill="1" applyBorder="1" applyAlignment="1">
      <alignment/>
    </xf>
    <xf numFmtId="44" fontId="0" fillId="0" borderId="43" xfId="44" applyFont="1" applyFill="1" applyBorder="1" applyAlignment="1">
      <alignment/>
    </xf>
    <xf numFmtId="44" fontId="11" fillId="0" borderId="43" xfId="44" applyFont="1" applyFill="1" applyBorder="1" applyAlignment="1">
      <alignment/>
    </xf>
    <xf numFmtId="44" fontId="0" fillId="0" borderId="44"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44" fontId="0" fillId="39" borderId="43" xfId="44" applyFont="1" applyFill="1" applyBorder="1" applyAlignment="1">
      <alignment/>
    </xf>
    <xf numFmtId="44" fontId="0" fillId="0" borderId="43" xfId="44" applyFont="1" applyFill="1" applyBorder="1" applyAlignment="1">
      <alignment/>
    </xf>
    <xf numFmtId="44" fontId="74" fillId="0" borderId="43"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8" fontId="0" fillId="39" borderId="44" xfId="44" applyNumberFormat="1" applyFont="1" applyFill="1" applyBorder="1" applyAlignment="1">
      <alignment/>
    </xf>
    <xf numFmtId="44" fontId="0" fillId="38" borderId="64" xfId="44" applyFont="1" applyFill="1" applyBorder="1" applyAlignment="1">
      <alignment/>
    </xf>
    <xf numFmtId="44" fontId="4" fillId="38" borderId="50" xfId="44" applyNumberFormat="1" applyFont="1" applyFill="1" applyBorder="1" applyAlignment="1">
      <alignment/>
    </xf>
    <xf numFmtId="44" fontId="11" fillId="38" borderId="50" xfId="44" applyFont="1" applyFill="1" applyBorder="1" applyAlignment="1">
      <alignment/>
    </xf>
    <xf numFmtId="44" fontId="0" fillId="38" borderId="50" xfId="44" applyFont="1" applyFill="1" applyBorder="1" applyAlignment="1">
      <alignment/>
    </xf>
    <xf numFmtId="44" fontId="0" fillId="43" borderId="50" xfId="44" applyFont="1" applyFill="1" applyBorder="1" applyAlignment="1">
      <alignment/>
    </xf>
    <xf numFmtId="44" fontId="0" fillId="38" borderId="58" xfId="44" applyFont="1" applyFill="1" applyBorder="1" applyAlignment="1">
      <alignment/>
    </xf>
    <xf numFmtId="8" fontId="0" fillId="39" borderId="65" xfId="44" applyNumberFormat="1" applyFont="1" applyFill="1" applyBorder="1" applyAlignment="1">
      <alignment/>
    </xf>
    <xf numFmtId="44" fontId="0" fillId="38" borderId="54" xfId="44" applyFont="1" applyFill="1" applyBorder="1" applyAlignment="1">
      <alignment/>
    </xf>
    <xf numFmtId="44" fontId="4" fillId="38" borderId="48" xfId="44" applyFont="1" applyFill="1" applyBorder="1" applyAlignment="1">
      <alignment/>
    </xf>
    <xf numFmtId="44" fontId="11" fillId="38" borderId="48" xfId="44" applyFont="1" applyFill="1" applyBorder="1" applyAlignment="1">
      <alignment/>
    </xf>
    <xf numFmtId="44" fontId="0" fillId="38" borderId="34" xfId="44" applyFont="1" applyFill="1" applyBorder="1" applyAlignment="1">
      <alignment/>
    </xf>
    <xf numFmtId="8" fontId="0" fillId="39" borderId="49" xfId="44" applyNumberFormat="1" applyFont="1" applyFill="1" applyBorder="1" applyAlignment="1">
      <alignment/>
    </xf>
    <xf numFmtId="0" fontId="2" fillId="0" borderId="66" xfId="0" applyFont="1" applyFill="1" applyBorder="1" applyAlignment="1">
      <alignment horizontal="center" vertical="center" wrapText="1"/>
    </xf>
    <xf numFmtId="44" fontId="0" fillId="0" borderId="67" xfId="44" applyFont="1" applyFill="1" applyBorder="1" applyAlignment="1">
      <alignment/>
    </xf>
    <xf numFmtId="44" fontId="4" fillId="0" borderId="68" xfId="44" applyFont="1" applyFill="1" applyBorder="1" applyAlignment="1">
      <alignment/>
    </xf>
    <xf numFmtId="44" fontId="0" fillId="0" borderId="68" xfId="44" applyFont="1" applyFill="1" applyBorder="1" applyAlignment="1">
      <alignment/>
    </xf>
    <xf numFmtId="44" fontId="11" fillId="0" borderId="68" xfId="44" applyFont="1" applyFill="1" applyBorder="1" applyAlignment="1">
      <alignment/>
    </xf>
    <xf numFmtId="44" fontId="0" fillId="0" borderId="69"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44" fontId="0" fillId="39" borderId="68" xfId="44" applyFont="1" applyFill="1" applyBorder="1" applyAlignment="1">
      <alignment/>
    </xf>
    <xf numFmtId="44" fontId="0" fillId="0" borderId="68" xfId="44" applyFont="1" applyFill="1" applyBorder="1" applyAlignment="1">
      <alignment/>
    </xf>
    <xf numFmtId="44" fontId="0" fillId="39" borderId="68" xfId="44" applyFont="1" applyFill="1" applyBorder="1" applyAlignment="1">
      <alignment/>
    </xf>
    <xf numFmtId="44" fontId="74" fillId="0" borderId="68"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8" fontId="0" fillId="39" borderId="72" xfId="44" applyNumberFormat="1" applyFont="1" applyFill="1" applyBorder="1" applyAlignment="1">
      <alignment/>
    </xf>
    <xf numFmtId="0" fontId="2" fillId="0" borderId="55" xfId="0" applyFont="1" applyBorder="1" applyAlignment="1">
      <alignment horizontal="center" vertical="center" wrapText="1"/>
    </xf>
    <xf numFmtId="44" fontId="0" fillId="0" borderId="64" xfId="44" applyFont="1" applyBorder="1" applyAlignment="1">
      <alignment/>
    </xf>
    <xf numFmtId="44" fontId="4" fillId="0" borderId="50" xfId="44" applyFont="1" applyBorder="1" applyAlignment="1">
      <alignment/>
    </xf>
    <xf numFmtId="44" fontId="0" fillId="0" borderId="50" xfId="44" applyFont="1" applyBorder="1" applyAlignment="1">
      <alignment/>
    </xf>
    <xf numFmtId="44" fontId="11" fillId="0" borderId="50" xfId="44" applyFont="1" applyBorder="1" applyAlignment="1">
      <alignment/>
    </xf>
    <xf numFmtId="44" fontId="0" fillId="0" borderId="57" xfId="44" applyFont="1" applyBorder="1" applyAlignment="1">
      <alignment/>
    </xf>
    <xf numFmtId="44" fontId="0" fillId="0" borderId="58" xfId="44" applyFont="1" applyBorder="1" applyAlignment="1">
      <alignment/>
    </xf>
    <xf numFmtId="44" fontId="0" fillId="0" borderId="56" xfId="44" applyFont="1" applyBorder="1" applyAlignment="1">
      <alignment/>
    </xf>
    <xf numFmtId="8" fontId="74" fillId="39" borderId="50" xfId="44" applyNumberFormat="1" applyFont="1" applyFill="1" applyBorder="1" applyAlignment="1">
      <alignment/>
    </xf>
    <xf numFmtId="44" fontId="0" fillId="0" borderId="50" xfId="44" applyFont="1" applyBorder="1" applyAlignment="1">
      <alignment/>
    </xf>
    <xf numFmtId="44" fontId="74" fillId="0" borderId="50" xfId="44" applyFont="1" applyBorder="1" applyAlignment="1">
      <alignment/>
    </xf>
    <xf numFmtId="44" fontId="0" fillId="0" borderId="58" xfId="44" applyFont="1" applyBorder="1" applyAlignment="1">
      <alignment horizontal="left"/>
    </xf>
    <xf numFmtId="44" fontId="0" fillId="0" borderId="65" xfId="44" applyFont="1" applyBorder="1" applyAlignment="1">
      <alignment/>
    </xf>
    <xf numFmtId="0" fontId="2" fillId="38" borderId="66" xfId="0" applyFont="1" applyFill="1" applyBorder="1" applyAlignment="1">
      <alignment horizontal="center" vertical="center" wrapText="1"/>
    </xf>
    <xf numFmtId="44" fontId="0" fillId="38" borderId="67" xfId="44" applyFont="1" applyFill="1" applyBorder="1" applyAlignment="1">
      <alignment/>
    </xf>
    <xf numFmtId="44" fontId="4" fillId="38" borderId="68" xfId="44" applyFont="1" applyFill="1" applyBorder="1" applyAlignment="1">
      <alignment/>
    </xf>
    <xf numFmtId="44" fontId="0" fillId="38" borderId="68" xfId="44" applyFont="1" applyFill="1" applyBorder="1" applyAlignment="1">
      <alignment/>
    </xf>
    <xf numFmtId="44" fontId="11" fillId="38" borderId="68" xfId="44" applyFont="1" applyFill="1" applyBorder="1" applyAlignment="1">
      <alignment/>
    </xf>
    <xf numFmtId="44" fontId="0" fillId="38" borderId="69"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74" fillId="39" borderId="68" xfId="44" applyFont="1" applyFill="1" applyBorder="1" applyAlignment="1">
      <alignment/>
    </xf>
    <xf numFmtId="44" fontId="0" fillId="38" borderId="68" xfId="44" applyFont="1" applyFill="1" applyBorder="1" applyAlignment="1">
      <alignment/>
    </xf>
    <xf numFmtId="44" fontId="74" fillId="38" borderId="68"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0" fillId="38" borderId="72" xfId="44" applyFont="1" applyFill="1" applyBorder="1" applyAlignment="1">
      <alignment/>
    </xf>
    <xf numFmtId="44" fontId="0" fillId="0" borderId="53" xfId="44" applyFont="1" applyFill="1" applyBorder="1" applyAlignment="1">
      <alignment/>
    </xf>
    <xf numFmtId="44" fontId="0" fillId="39" borderId="50" xfId="44" applyFont="1" applyFill="1" applyBorder="1" applyAlignment="1">
      <alignment/>
    </xf>
    <xf numFmtId="44" fontId="0" fillId="42" borderId="50" xfId="44" applyFont="1" applyFill="1" applyBorder="1" applyAlignment="1">
      <alignment/>
    </xf>
    <xf numFmtId="44" fontId="0" fillId="38" borderId="73" xfId="44" applyFont="1" applyFill="1" applyBorder="1" applyAlignment="1">
      <alignment/>
    </xf>
    <xf numFmtId="0" fontId="13" fillId="38" borderId="46" xfId="0" applyFont="1" applyFill="1" applyBorder="1" applyAlignment="1">
      <alignment horizontal="center" vertical="center" wrapText="1"/>
    </xf>
    <xf numFmtId="44" fontId="0" fillId="38" borderId="37" xfId="44" applyFont="1" applyFill="1" applyBorder="1" applyAlignment="1">
      <alignment/>
    </xf>
    <xf numFmtId="44" fontId="0" fillId="0" borderId="68" xfId="44" applyNumberFormat="1" applyFont="1" applyFill="1" applyBorder="1" applyAlignment="1">
      <alignment/>
    </xf>
    <xf numFmtId="44" fontId="0" fillId="0" borderId="74" xfId="44" applyNumberFormat="1" applyFont="1" applyFill="1" applyBorder="1" applyAlignment="1">
      <alignment/>
    </xf>
    <xf numFmtId="44" fontId="0" fillId="33" borderId="50" xfId="44" applyFont="1" applyFill="1" applyBorder="1" applyAlignment="1">
      <alignment/>
    </xf>
    <xf numFmtId="44" fontId="0" fillId="0" borderId="58" xfId="44" applyFont="1" applyBorder="1" applyAlignment="1">
      <alignment horizontal="left"/>
    </xf>
    <xf numFmtId="44" fontId="0" fillId="0" borderId="73" xfId="44" applyFont="1" applyBorder="1" applyAlignment="1">
      <alignment/>
    </xf>
    <xf numFmtId="44" fontId="0" fillId="38" borderId="74" xfId="44" applyFont="1" applyFill="1" applyBorder="1" applyAlignment="1">
      <alignment/>
    </xf>
    <xf numFmtId="0" fontId="2" fillId="0" borderId="75" xfId="0" applyFont="1" applyBorder="1" applyAlignment="1">
      <alignment horizontal="center" vertical="center" wrapText="1"/>
    </xf>
    <xf numFmtId="0" fontId="2" fillId="38" borderId="76" xfId="0" applyFont="1" applyFill="1" applyBorder="1" applyAlignment="1">
      <alignment horizontal="center" vertical="center" wrapText="1"/>
    </xf>
    <xf numFmtId="8" fontId="74" fillId="43" borderId="50" xfId="44" applyNumberFormat="1" applyFont="1" applyFill="1" applyBorder="1" applyAlignment="1">
      <alignment/>
    </xf>
    <xf numFmtId="44" fontId="74" fillId="43" borderId="13" xfId="44" applyFont="1" applyFill="1" applyBorder="1" applyAlignment="1">
      <alignment/>
    </xf>
    <xf numFmtId="44" fontId="0" fillId="39" borderId="68" xfId="44" applyFont="1" applyFill="1" applyBorder="1" applyAlignment="1">
      <alignment/>
    </xf>
    <xf numFmtId="44" fontId="0" fillId="39" borderId="77" xfId="44" applyFont="1" applyFill="1" applyBorder="1" applyAlignment="1">
      <alignment/>
    </xf>
    <xf numFmtId="0" fontId="2" fillId="38"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0" fillId="34" borderId="44" xfId="0" applyFill="1" applyBorder="1" applyAlignment="1">
      <alignment/>
    </xf>
    <xf numFmtId="44" fontId="4" fillId="39" borderId="50" xfId="44" applyFont="1" applyFill="1" applyBorder="1" applyAlignment="1">
      <alignment/>
    </xf>
    <xf numFmtId="44" fontId="0" fillId="0" borderId="50" xfId="44" applyNumberFormat="1" applyFont="1" applyBorder="1" applyAlignment="1">
      <alignment/>
    </xf>
    <xf numFmtId="0" fontId="0" fillId="0" borderId="51" xfId="0" applyBorder="1" applyAlignment="1">
      <alignment/>
    </xf>
    <xf numFmtId="8" fontId="0" fillId="0" borderId="48" xfId="44" applyNumberFormat="1" applyFont="1" applyFill="1" applyBorder="1" applyAlignment="1">
      <alignment/>
    </xf>
    <xf numFmtId="44" fontId="4" fillId="39" borderId="48" xfId="44" applyFont="1" applyFill="1" applyBorder="1" applyAlignment="1">
      <alignment/>
    </xf>
    <xf numFmtId="164" fontId="0" fillId="0" borderId="48" xfId="44" applyNumberFormat="1" applyFont="1" applyFill="1" applyBorder="1" applyAlignment="1">
      <alignment/>
    </xf>
    <xf numFmtId="164" fontId="0" fillId="0" borderId="49" xfId="44" applyNumberFormat="1" applyFont="1" applyFill="1" applyBorder="1" applyAlignment="1">
      <alignment/>
    </xf>
    <xf numFmtId="164" fontId="0" fillId="0" borderId="34" xfId="44" applyNumberFormat="1" applyFont="1" applyFill="1" applyBorder="1" applyAlignment="1">
      <alignment horizontal="left"/>
    </xf>
    <xf numFmtId="164" fontId="0" fillId="0" borderId="47" xfId="44" applyNumberFormat="1" applyFont="1" applyFill="1" applyBorder="1" applyAlignment="1">
      <alignment/>
    </xf>
    <xf numFmtId="164" fontId="0" fillId="0" borderId="34" xfId="44" applyNumberFormat="1" applyFont="1" applyFill="1" applyBorder="1" applyAlignment="1">
      <alignment/>
    </xf>
    <xf numFmtId="164" fontId="0" fillId="0" borderId="49" xfId="0" applyNumberFormat="1" applyFill="1" applyBorder="1" applyAlignment="1">
      <alignment/>
    </xf>
    <xf numFmtId="44" fontId="4" fillId="39" borderId="68" xfId="44" applyFont="1" applyFill="1" applyBorder="1" applyAlignment="1">
      <alignment/>
    </xf>
    <xf numFmtId="0" fontId="0" fillId="38" borderId="77" xfId="0" applyFill="1" applyBorder="1" applyAlignment="1">
      <alignment/>
    </xf>
    <xf numFmtId="8" fontId="4" fillId="0" borderId="14" xfId="0" applyNumberFormat="1" applyFont="1" applyFill="1" applyBorder="1" applyAlignment="1">
      <alignment horizontal="center" wrapText="1"/>
    </xf>
    <xf numFmtId="8" fontId="4" fillId="38" borderId="78" xfId="0" applyNumberFormat="1" applyFont="1" applyFill="1" applyBorder="1" applyAlignment="1">
      <alignment horizontal="center" vertical="center" wrapText="1"/>
    </xf>
    <xf numFmtId="8" fontId="4" fillId="38" borderId="79" xfId="0" applyNumberFormat="1" applyFont="1" applyFill="1" applyBorder="1" applyAlignment="1">
      <alignment horizontal="center" vertical="center" wrapText="1"/>
    </xf>
    <xf numFmtId="8" fontId="4" fillId="37" borderId="78" xfId="0" applyNumberFormat="1" applyFont="1" applyFill="1" applyBorder="1" applyAlignment="1">
      <alignment horizontal="center" vertical="center" wrapText="1"/>
    </xf>
    <xf numFmtId="8" fontId="4" fillId="37" borderId="80" xfId="0" applyNumberFormat="1" applyFont="1" applyFill="1" applyBorder="1" applyAlignment="1">
      <alignment horizontal="center" vertical="center" wrapText="1"/>
    </xf>
    <xf numFmtId="8" fontId="4" fillId="0" borderId="81" xfId="0" applyNumberFormat="1" applyFont="1" applyFill="1" applyBorder="1" applyAlignment="1">
      <alignment horizontal="center" vertical="center" wrapText="1"/>
    </xf>
    <xf numFmtId="8" fontId="4" fillId="0" borderId="82" xfId="0" applyNumberFormat="1" applyFont="1" applyFill="1" applyBorder="1" applyAlignment="1">
      <alignment horizontal="center" vertical="center" wrapText="1"/>
    </xf>
    <xf numFmtId="8" fontId="4" fillId="37" borderId="79" xfId="0" applyNumberFormat="1" applyFont="1" applyFill="1" applyBorder="1" applyAlignment="1">
      <alignment horizontal="center" vertical="center" wrapText="1"/>
    </xf>
    <xf numFmtId="8" fontId="9" fillId="33" borderId="14" xfId="0" applyNumberFormat="1" applyFont="1" applyFill="1" applyBorder="1" applyAlignment="1">
      <alignment horizontal="center" wrapText="1"/>
    </xf>
    <xf numFmtId="8" fontId="9" fillId="33" borderId="78" xfId="0" applyNumberFormat="1" applyFont="1" applyFill="1" applyBorder="1" applyAlignment="1">
      <alignment horizontal="center" wrapText="1"/>
    </xf>
    <xf numFmtId="8" fontId="76" fillId="38" borderId="81" xfId="0" applyNumberFormat="1" applyFont="1" applyFill="1" applyBorder="1" applyAlignment="1">
      <alignment horizontal="center" vertical="center" wrapText="1"/>
    </xf>
    <xf numFmtId="8" fontId="4" fillId="38" borderId="83" xfId="0" applyNumberFormat="1" applyFont="1" applyFill="1" applyBorder="1" applyAlignment="1">
      <alignment horizontal="center" vertical="center" wrapText="1"/>
    </xf>
    <xf numFmtId="8" fontId="76" fillId="38" borderId="80" xfId="0" applyNumberFormat="1" applyFont="1" applyFill="1" applyBorder="1" applyAlignment="1">
      <alignment horizontal="center" vertical="center" wrapText="1"/>
    </xf>
    <xf numFmtId="0" fontId="77" fillId="0" borderId="81" xfId="0" applyFont="1" applyFill="1" applyBorder="1" applyAlignment="1">
      <alignment horizontal="center" wrapText="1"/>
    </xf>
    <xf numFmtId="0" fontId="77" fillId="0" borderId="83" xfId="0" applyFont="1" applyFill="1" applyBorder="1" applyAlignment="1">
      <alignment horizontal="center" wrapText="1"/>
    </xf>
    <xf numFmtId="0" fontId="77" fillId="0" borderId="82" xfId="0" applyFont="1" applyFill="1" applyBorder="1" applyAlignment="1">
      <alignment horizontal="center" wrapText="1"/>
    </xf>
    <xf numFmtId="0" fontId="12" fillId="37" borderId="80" xfId="0" applyFont="1" applyFill="1" applyBorder="1" applyAlignment="1">
      <alignment horizontal="center" wrapText="1"/>
    </xf>
    <xf numFmtId="0" fontId="12" fillId="37" borderId="79" xfId="0" applyFont="1" applyFill="1" applyBorder="1" applyAlignment="1">
      <alignment horizontal="center" wrapText="1"/>
    </xf>
    <xf numFmtId="8" fontId="76" fillId="37" borderId="78" xfId="0" applyNumberFormat="1" applyFont="1" applyFill="1" applyBorder="1" applyAlignment="1">
      <alignment horizontal="center" vertical="center" wrapText="1"/>
    </xf>
    <xf numFmtId="8" fontId="4" fillId="38" borderId="84" xfId="0" applyNumberFormat="1" applyFont="1" applyFill="1" applyBorder="1" applyAlignment="1">
      <alignment horizontal="center" vertical="center" wrapText="1"/>
    </xf>
    <xf numFmtId="8"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4" xfId="0" applyFont="1" applyFill="1" applyBorder="1" applyAlignment="1">
      <alignment horizontal="center" vertical="center" wrapText="1"/>
    </xf>
    <xf numFmtId="0" fontId="4" fillId="38" borderId="78" xfId="0" applyFont="1" applyFill="1" applyBorder="1" applyAlignment="1">
      <alignment horizontal="center" vertical="center" wrapText="1"/>
    </xf>
    <xf numFmtId="8" fontId="4" fillId="38" borderId="85" xfId="0" applyNumberFormat="1" applyFont="1" applyFill="1" applyBorder="1" applyAlignment="1">
      <alignment horizontal="center" vertical="center" wrapText="1"/>
    </xf>
    <xf numFmtId="0" fontId="4" fillId="38" borderId="79" xfId="0" applyFont="1" applyFill="1" applyBorder="1" applyAlignment="1">
      <alignment horizontal="center" vertical="center" wrapText="1"/>
    </xf>
    <xf numFmtId="8" fontId="4" fillId="0" borderId="80" xfId="0" applyNumberFormat="1" applyFont="1" applyFill="1" applyBorder="1" applyAlignment="1">
      <alignment horizontal="center" vertical="center" wrapText="1"/>
    </xf>
    <xf numFmtId="8" fontId="4" fillId="0" borderId="79"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8" fontId="4" fillId="0" borderId="78" xfId="0" applyNumberFormat="1" applyFont="1" applyBorder="1" applyAlignment="1">
      <alignment horizontal="center" vertical="center" wrapText="1"/>
    </xf>
    <xf numFmtId="8" fontId="4" fillId="0" borderId="79" xfId="0" applyNumberFormat="1" applyFont="1" applyBorder="1" applyAlignment="1">
      <alignment horizontal="center" vertical="center" wrapText="1"/>
    </xf>
    <xf numFmtId="8" fontId="4" fillId="0" borderId="78" xfId="0" applyNumberFormat="1" applyFont="1" applyFill="1" applyBorder="1" applyAlignment="1">
      <alignment horizontal="center" vertical="center" wrapText="1"/>
    </xf>
    <xf numFmtId="8" fontId="78" fillId="0" borderId="86" xfId="0" applyNumberFormat="1" applyFont="1" applyBorder="1" applyAlignment="1">
      <alignment horizontal="center"/>
    </xf>
    <xf numFmtId="8" fontId="0" fillId="0" borderId="86" xfId="0" applyNumberFormat="1" applyBorder="1" applyAlignment="1">
      <alignment horizontal="center"/>
    </xf>
    <xf numFmtId="0" fontId="4" fillId="0" borderId="14" xfId="0" applyFont="1" applyFill="1" applyBorder="1" applyAlignment="1">
      <alignment horizontal="center" vertical="center" wrapText="1"/>
    </xf>
    <xf numFmtId="8" fontId="11" fillId="38" borderId="80" xfId="0" applyNumberFormat="1" applyFont="1" applyFill="1" applyBorder="1" applyAlignment="1">
      <alignment horizontal="center" vertical="center" wrapText="1"/>
    </xf>
    <xf numFmtId="8" fontId="11" fillId="38" borderId="79" xfId="0" applyNumberFormat="1" applyFont="1" applyFill="1" applyBorder="1" applyAlignment="1">
      <alignment horizontal="center" vertical="center" wrapText="1"/>
    </xf>
    <xf numFmtId="0" fontId="4" fillId="38" borderId="14" xfId="0" applyFont="1" applyFill="1" applyBorder="1" applyAlignment="1">
      <alignment horizontal="center" vertical="center" wrapText="1"/>
    </xf>
    <xf numFmtId="0" fontId="11" fillId="0" borderId="79" xfId="0" applyFont="1" applyFill="1" applyBorder="1" applyAlignment="1">
      <alignment horizontal="center" wrapText="1"/>
    </xf>
    <xf numFmtId="0" fontId="11" fillId="0" borderId="14" xfId="0" applyFont="1" applyFill="1" applyBorder="1" applyAlignment="1">
      <alignment horizontal="center" wrapText="1"/>
    </xf>
    <xf numFmtId="0" fontId="11" fillId="0" borderId="87" xfId="0" applyFont="1" applyFill="1" applyBorder="1" applyAlignment="1">
      <alignment horizontal="center" wrapText="1"/>
    </xf>
    <xf numFmtId="0" fontId="11" fillId="0" borderId="88" xfId="0" applyFont="1" applyFill="1" applyBorder="1" applyAlignment="1">
      <alignment horizontal="center" wrapText="1"/>
    </xf>
    <xf numFmtId="0" fontId="11" fillId="0" borderId="89" xfId="0" applyFont="1" applyFill="1" applyBorder="1" applyAlignment="1">
      <alignment horizontal="center" wrapText="1"/>
    </xf>
    <xf numFmtId="0" fontId="11" fillId="0" borderId="90" xfId="0" applyFont="1" applyFill="1" applyBorder="1" applyAlignment="1">
      <alignment horizontal="center" wrapText="1"/>
    </xf>
    <xf numFmtId="0" fontId="11" fillId="0" borderId="91" xfId="0" applyFont="1" applyFill="1" applyBorder="1" applyAlignment="1">
      <alignment horizontal="center" wrapText="1"/>
    </xf>
    <xf numFmtId="0" fontId="11" fillId="0" borderId="22" xfId="0" applyFont="1" applyFill="1" applyBorder="1" applyAlignment="1">
      <alignment horizontal="center" wrapText="1"/>
    </xf>
    <xf numFmtId="8" fontId="0" fillId="0" borderId="22" xfId="0" applyNumberFormat="1" applyBorder="1" applyAlignment="1">
      <alignment horizontal="center"/>
    </xf>
    <xf numFmtId="8" fontId="4" fillId="0" borderId="92" xfId="0" applyNumberFormat="1" applyFont="1" applyFill="1" applyBorder="1" applyAlignment="1">
      <alignment horizontal="center" vertical="center" wrapText="1"/>
    </xf>
    <xf numFmtId="0" fontId="78" fillId="0" borderId="93" xfId="0" applyFont="1" applyFill="1" applyBorder="1" applyAlignment="1">
      <alignment horizontal="center"/>
    </xf>
    <xf numFmtId="0" fontId="78" fillId="0" borderId="94" xfId="0" applyFont="1" applyFill="1" applyBorder="1" applyAlignment="1">
      <alignment horizontal="center"/>
    </xf>
    <xf numFmtId="0" fontId="78" fillId="0" borderId="95" xfId="0" applyFont="1" applyFill="1" applyBorder="1" applyAlignment="1">
      <alignment horizontal="center"/>
    </xf>
    <xf numFmtId="8" fontId="11" fillId="38" borderId="14" xfId="0" applyNumberFormat="1" applyFont="1" applyFill="1" applyBorder="1" applyAlignment="1">
      <alignment horizontal="center" wrapText="1"/>
    </xf>
    <xf numFmtId="8" fontId="78" fillId="0" borderId="96" xfId="0" applyNumberFormat="1" applyFont="1" applyBorder="1" applyAlignment="1">
      <alignment horizontal="center"/>
    </xf>
    <xf numFmtId="8" fontId="0" fillId="0" borderId="96" xfId="0" applyNumberFormat="1" applyBorder="1" applyAlignment="1">
      <alignment horizontal="center"/>
    </xf>
    <xf numFmtId="8" fontId="11" fillId="0" borderId="0" xfId="0" applyNumberFormat="1" applyFont="1" applyBorder="1" applyAlignment="1">
      <alignment horizontal="center" wrapText="1"/>
    </xf>
    <xf numFmtId="0" fontId="11" fillId="0" borderId="0" xfId="0" applyFont="1" applyBorder="1" applyAlignment="1">
      <alignment horizontal="center" wrapText="1"/>
    </xf>
    <xf numFmtId="8" fontId="11" fillId="0" borderId="14" xfId="0" applyNumberFormat="1" applyFont="1" applyBorder="1" applyAlignment="1">
      <alignment horizontal="center" wrapText="1"/>
    </xf>
    <xf numFmtId="0" fontId="11" fillId="0" borderId="87" xfId="0" applyFont="1" applyBorder="1" applyAlignment="1">
      <alignment horizontal="center" wrapText="1"/>
    </xf>
    <xf numFmtId="0" fontId="11" fillId="0" borderId="91" xfId="0" applyFont="1" applyBorder="1" applyAlignment="1">
      <alignment horizontal="center" wrapText="1"/>
    </xf>
    <xf numFmtId="0" fontId="11" fillId="0" borderId="93" xfId="0" applyFont="1" applyBorder="1" applyAlignment="1">
      <alignment horizontal="center" wrapText="1"/>
    </xf>
    <xf numFmtId="0" fontId="11" fillId="0" borderId="94" xfId="0" applyFont="1" applyBorder="1" applyAlignment="1">
      <alignment horizontal="center" wrapText="1"/>
    </xf>
    <xf numFmtId="0" fontId="11" fillId="0" borderId="95" xfId="0" applyFont="1" applyBorder="1" applyAlignment="1">
      <alignment horizontal="center" wrapText="1"/>
    </xf>
    <xf numFmtId="0" fontId="11" fillId="0" borderId="97" xfId="0" applyFont="1" applyBorder="1" applyAlignment="1">
      <alignment horizontal="center" wrapText="1"/>
    </xf>
    <xf numFmtId="0" fontId="11" fillId="0" borderId="98" xfId="0" applyFont="1" applyBorder="1" applyAlignment="1">
      <alignment horizontal="center" wrapText="1"/>
    </xf>
    <xf numFmtId="8" fontId="4" fillId="38" borderId="80" xfId="0" applyNumberFormat="1" applyFont="1" applyFill="1" applyBorder="1" applyAlignment="1">
      <alignment horizontal="center" vertical="center" wrapText="1"/>
    </xf>
    <xf numFmtId="8" fontId="4" fillId="38" borderId="14" xfId="0" applyNumberFormat="1" applyFont="1" applyFill="1" applyBorder="1" applyAlignment="1">
      <alignment horizontal="center" vertical="center" wrapText="1"/>
    </xf>
    <xf numFmtId="8" fontId="4" fillId="38" borderId="99" xfId="0" applyNumberFormat="1" applyFont="1" applyFill="1" applyBorder="1" applyAlignment="1">
      <alignment horizontal="center" vertical="center" wrapText="1"/>
    </xf>
    <xf numFmtId="8" fontId="4" fillId="0" borderId="100" xfId="0" applyNumberFormat="1" applyFont="1" applyBorder="1" applyAlignment="1">
      <alignment horizontal="center" vertical="center" wrapText="1"/>
    </xf>
    <xf numFmtId="8" fontId="4" fillId="0" borderId="14"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AY59"/>
  <sheetViews>
    <sheetView tabSelected="1" zoomScale="96" zoomScaleNormal="96" zoomScalePageLayoutView="0" workbookViewId="0" topLeftCell="A1">
      <pane xSplit="1" topLeftCell="B1" activePane="topRight" state="frozen"/>
      <selection pane="topLeft" activeCell="A1" sqref="A1"/>
      <selection pane="topRight" activeCell="B27" sqref="B27"/>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1" width="15.421875" style="0" customWidth="1"/>
  </cols>
  <sheetData>
    <row r="1" ht="13.5" thickBot="1">
      <c r="A1" s="41" t="s">
        <v>18</v>
      </c>
    </row>
    <row r="2" ht="13.5" thickBot="1">
      <c r="A2" s="195">
        <v>1</v>
      </c>
    </row>
    <row r="3" spans="1:50" ht="13.5" thickBot="1">
      <c r="A3" s="41" t="s">
        <v>57</v>
      </c>
      <c r="B3" s="1"/>
      <c r="C3" s="1"/>
      <c r="E3" s="1"/>
      <c r="G3" s="1"/>
      <c r="H3" s="1"/>
      <c r="I3" s="1"/>
      <c r="J3" s="1"/>
      <c r="K3" s="1"/>
      <c r="L3" s="1"/>
      <c r="M3" s="1"/>
      <c r="Q3" s="1"/>
      <c r="S3" s="1"/>
      <c r="U3" s="1"/>
      <c r="V3" s="1"/>
      <c r="W3" s="1"/>
      <c r="X3" s="1"/>
      <c r="Y3" s="1"/>
      <c r="AA3" s="1"/>
      <c r="AC3" s="1"/>
      <c r="AF3" s="1"/>
      <c r="AH3" s="1"/>
      <c r="AJ3" s="1"/>
      <c r="AV3" s="1"/>
      <c r="AX3" s="1"/>
    </row>
    <row r="4" spans="1:51" ht="13.5" thickBot="1">
      <c r="A4" s="197">
        <v>5000</v>
      </c>
      <c r="B4" s="1"/>
      <c r="C4" s="1"/>
      <c r="E4" s="1"/>
      <c r="G4" s="1"/>
      <c r="H4" s="1"/>
      <c r="I4" s="1"/>
      <c r="J4" s="1"/>
      <c r="K4" s="1"/>
      <c r="L4" s="1"/>
      <c r="M4" s="1"/>
      <c r="Q4" s="1"/>
      <c r="S4" s="1"/>
      <c r="U4" s="1"/>
      <c r="V4" s="1"/>
      <c r="W4" s="1"/>
      <c r="X4" s="1"/>
      <c r="Y4" s="1"/>
      <c r="AA4" s="1"/>
      <c r="AC4" s="1"/>
      <c r="AF4" s="1"/>
      <c r="AH4" s="1"/>
      <c r="AJ4" s="32"/>
      <c r="AK4" s="34"/>
      <c r="AL4" s="34"/>
      <c r="AM4" s="34"/>
      <c r="AN4" s="33"/>
      <c r="AO4" s="35"/>
      <c r="AP4" s="35"/>
      <c r="AQ4" s="35"/>
      <c r="AR4" s="35"/>
      <c r="AS4" s="35"/>
      <c r="AT4" s="35"/>
      <c r="AU4" s="35"/>
      <c r="AV4" s="32"/>
      <c r="AW4" s="34"/>
      <c r="AX4" s="32"/>
      <c r="AY4" s="34"/>
    </row>
    <row r="5" spans="1:50" ht="12.75" hidden="1">
      <c r="A5" s="1" t="s">
        <v>33</v>
      </c>
      <c r="B5" s="38">
        <f>A4*1.075</f>
        <v>5375</v>
      </c>
      <c r="E5" s="1"/>
      <c r="G5" s="1"/>
      <c r="H5" s="1"/>
      <c r="I5" s="1"/>
      <c r="J5" s="1"/>
      <c r="K5" s="1"/>
      <c r="L5" s="1"/>
      <c r="M5" s="1"/>
      <c r="Q5" s="1"/>
      <c r="S5" s="1"/>
      <c r="U5" s="1"/>
      <c r="V5" s="1"/>
      <c r="W5" s="1"/>
      <c r="X5" s="1"/>
      <c r="Y5" s="1"/>
      <c r="AA5" s="1"/>
      <c r="AC5" s="1"/>
      <c r="AF5" s="1"/>
      <c r="AH5" s="1"/>
      <c r="AJ5" s="1"/>
      <c r="AV5" s="1"/>
      <c r="AX5" s="1"/>
    </row>
    <row r="6" spans="1:50" ht="12.75" hidden="1">
      <c r="A6" s="1" t="s">
        <v>32</v>
      </c>
      <c r="B6" s="2">
        <v>100</v>
      </c>
      <c r="C6" s="1"/>
      <c r="E6" s="1"/>
      <c r="G6" s="1"/>
      <c r="H6" s="1"/>
      <c r="I6" s="1"/>
      <c r="J6" s="1"/>
      <c r="K6" s="1"/>
      <c r="L6" s="1"/>
      <c r="M6" s="1"/>
      <c r="Q6" s="1"/>
      <c r="S6" s="1"/>
      <c r="U6" s="1"/>
      <c r="V6" s="1"/>
      <c r="W6" s="1"/>
      <c r="X6" s="1"/>
      <c r="Y6" s="1"/>
      <c r="AA6" s="1"/>
      <c r="AC6" s="1"/>
      <c r="AF6" s="1"/>
      <c r="AH6" s="1"/>
      <c r="AJ6" s="1"/>
      <c r="AV6" s="1"/>
      <c r="AX6" s="1"/>
    </row>
    <row r="7" spans="1:50" ht="12.75" hidden="1">
      <c r="A7" s="1" t="s">
        <v>31</v>
      </c>
      <c r="B7" s="2">
        <v>25</v>
      </c>
      <c r="C7" s="1"/>
      <c r="E7" s="1"/>
      <c r="G7" s="1"/>
      <c r="H7" s="1"/>
      <c r="I7" s="1"/>
      <c r="J7" s="1"/>
      <c r="K7" s="1"/>
      <c r="L7" s="1"/>
      <c r="M7" s="1"/>
      <c r="Q7" s="1"/>
      <c r="S7" s="1"/>
      <c r="U7" s="1"/>
      <c r="V7" s="1"/>
      <c r="W7" s="1"/>
      <c r="X7" s="1"/>
      <c r="Y7" s="1"/>
      <c r="AA7" s="1"/>
      <c r="AC7" s="1"/>
      <c r="AF7" s="1"/>
      <c r="AH7" s="1"/>
      <c r="AJ7" s="1"/>
      <c r="AV7" s="1"/>
      <c r="AX7" s="1"/>
    </row>
    <row r="8" spans="1:50" ht="12.75" hidden="1">
      <c r="A8" s="1" t="s">
        <v>30</v>
      </c>
      <c r="B8" s="2">
        <v>100</v>
      </c>
      <c r="C8" s="1"/>
      <c r="E8" s="1"/>
      <c r="G8" s="1"/>
      <c r="H8" s="1"/>
      <c r="I8" s="1"/>
      <c r="J8" s="1"/>
      <c r="K8" s="1"/>
      <c r="L8" s="1"/>
      <c r="M8" s="1"/>
      <c r="Q8" s="1"/>
      <c r="S8" s="1"/>
      <c r="U8" s="1"/>
      <c r="V8" s="1"/>
      <c r="W8" s="1"/>
      <c r="X8" s="1"/>
      <c r="Y8" s="1"/>
      <c r="AA8" s="1"/>
      <c r="AC8" s="1"/>
      <c r="AF8" s="1"/>
      <c r="AH8" s="1"/>
      <c r="AJ8" s="1"/>
      <c r="AV8" s="1"/>
      <c r="AX8" s="1"/>
    </row>
    <row r="9" spans="1:50" ht="12.75" hidden="1">
      <c r="A9" s="1" t="s">
        <v>29</v>
      </c>
      <c r="B9" s="2">
        <v>12</v>
      </c>
      <c r="C9" s="1"/>
      <c r="E9" s="1"/>
      <c r="G9" s="1"/>
      <c r="H9" s="1"/>
      <c r="I9" s="1"/>
      <c r="J9" s="1"/>
      <c r="K9" s="1"/>
      <c r="L9" s="1"/>
      <c r="M9" s="1"/>
      <c r="Q9" s="1"/>
      <c r="S9" s="1"/>
      <c r="U9" s="1"/>
      <c r="V9" s="1"/>
      <c r="W9" s="1"/>
      <c r="X9" s="1"/>
      <c r="Y9" s="1"/>
      <c r="AA9" s="1"/>
      <c r="AC9" s="1"/>
      <c r="AF9" s="1"/>
      <c r="AH9" s="1"/>
      <c r="AJ9" s="1"/>
      <c r="AV9" s="1"/>
      <c r="AX9" s="1"/>
    </row>
    <row r="10" spans="1:50" ht="12.75" hidden="1">
      <c r="A10" s="244" t="s">
        <v>119</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1" t="s">
        <v>27</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1" t="s">
        <v>26</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1" t="s">
        <v>22</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1" t="s">
        <v>61</v>
      </c>
      <c r="B14" s="2">
        <v>40</v>
      </c>
      <c r="C14" s="1"/>
      <c r="D14" s="38"/>
      <c r="E14" s="1"/>
      <c r="G14" s="1"/>
      <c r="H14" s="1"/>
      <c r="I14" s="1"/>
      <c r="J14" s="1"/>
      <c r="K14" s="1"/>
      <c r="L14" s="1"/>
      <c r="M14" s="1"/>
      <c r="Q14" s="1"/>
      <c r="S14" s="1"/>
      <c r="U14" s="1"/>
      <c r="V14" s="1"/>
      <c r="W14" s="1"/>
      <c r="X14" s="1"/>
      <c r="Y14" s="1"/>
      <c r="AA14" s="1"/>
      <c r="AC14" s="1"/>
      <c r="AF14" s="1"/>
      <c r="AH14" s="1"/>
      <c r="AJ14" s="1"/>
      <c r="AV14" s="1"/>
      <c r="AX14" s="1"/>
    </row>
    <row r="15" spans="1:50" ht="12.75" hidden="1">
      <c r="A15" s="1" t="s">
        <v>76</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1" t="s">
        <v>77</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244" t="s">
        <v>111</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thickBot="1">
      <c r="A18" s="1"/>
      <c r="B18" s="1"/>
      <c r="C18" s="1"/>
      <c r="E18" s="1"/>
      <c r="G18" s="1"/>
      <c r="H18" s="1"/>
      <c r="I18" s="1"/>
      <c r="J18" s="1"/>
      <c r="K18" s="1"/>
      <c r="L18" s="1"/>
      <c r="M18" s="1"/>
      <c r="Q18" s="1"/>
      <c r="S18" s="1"/>
      <c r="U18" s="1"/>
      <c r="V18" s="1"/>
      <c r="W18" s="1"/>
      <c r="X18" s="1"/>
      <c r="Y18" s="1"/>
      <c r="AA18" s="1"/>
      <c r="AC18" s="1"/>
      <c r="AF18" s="1"/>
      <c r="AH18" s="1"/>
      <c r="AJ18" s="32" t="s">
        <v>89</v>
      </c>
      <c r="AK18" s="39">
        <v>4</v>
      </c>
      <c r="AL18" s="33" t="s">
        <v>60</v>
      </c>
      <c r="AM18" s="39">
        <v>4</v>
      </c>
      <c r="AN18" s="33" t="s">
        <v>60</v>
      </c>
      <c r="AO18" s="39">
        <v>4</v>
      </c>
      <c r="AP18" s="32" t="s">
        <v>60</v>
      </c>
      <c r="AQ18" s="39">
        <v>0</v>
      </c>
      <c r="AR18" s="32" t="s">
        <v>60</v>
      </c>
      <c r="AS18" s="39">
        <v>4</v>
      </c>
      <c r="AT18" s="32" t="s">
        <v>60</v>
      </c>
      <c r="AU18" s="39">
        <v>4</v>
      </c>
      <c r="AV18" s="32" t="s">
        <v>60</v>
      </c>
      <c r="AW18" s="39">
        <v>4</v>
      </c>
      <c r="AX18" s="32" t="s">
        <v>60</v>
      </c>
      <c r="AY18" s="39">
        <v>4</v>
      </c>
    </row>
    <row r="19" spans="1:51" ht="14.25" customHeight="1" thickBot="1" thickTop="1">
      <c r="A19" s="1"/>
      <c r="B19" s="1"/>
      <c r="C19" s="1"/>
      <c r="E19" s="1"/>
      <c r="G19" s="1"/>
      <c r="H19" s="495" t="s">
        <v>112</v>
      </c>
      <c r="I19" s="496"/>
      <c r="J19" s="495" t="s">
        <v>113</v>
      </c>
      <c r="K19" s="496"/>
      <c r="L19" s="1"/>
      <c r="M19" s="1"/>
      <c r="Q19" s="1"/>
      <c r="S19" s="1"/>
      <c r="U19" s="1"/>
      <c r="V19" s="1"/>
      <c r="W19" s="1"/>
      <c r="X19" s="1"/>
      <c r="Y19" s="1"/>
      <c r="AA19" s="1"/>
      <c r="AC19" s="1"/>
      <c r="AF19" s="1"/>
      <c r="AH19" s="1"/>
      <c r="AJ19" s="469" t="s">
        <v>46</v>
      </c>
      <c r="AK19" s="470"/>
      <c r="AL19" s="474" t="s">
        <v>95</v>
      </c>
      <c r="AM19" s="475"/>
      <c r="AN19" s="475"/>
      <c r="AO19" s="476"/>
      <c r="AP19" s="477" t="s">
        <v>110</v>
      </c>
      <c r="AQ19" s="477"/>
      <c r="AR19" s="477"/>
      <c r="AS19" s="477"/>
      <c r="AT19" s="477"/>
      <c r="AU19" s="477"/>
      <c r="AV19" s="477"/>
      <c r="AW19" s="478"/>
      <c r="AX19" s="461"/>
      <c r="AY19" s="461"/>
    </row>
    <row r="20" spans="1:51" ht="42" customHeight="1" thickBot="1" thickTop="1">
      <c r="A20" s="31" t="s">
        <v>59</v>
      </c>
      <c r="B20" s="481" t="s">
        <v>6</v>
      </c>
      <c r="C20" s="481"/>
      <c r="D20" s="482" t="s">
        <v>7</v>
      </c>
      <c r="E20" s="482"/>
      <c r="F20" s="483" t="s">
        <v>20</v>
      </c>
      <c r="G20" s="484"/>
      <c r="H20" s="489" t="s">
        <v>58</v>
      </c>
      <c r="I20" s="489"/>
      <c r="J20" s="485" t="s">
        <v>58</v>
      </c>
      <c r="K20" s="485"/>
      <c r="L20" s="487" t="s">
        <v>97</v>
      </c>
      <c r="M20" s="488"/>
      <c r="N20" s="484" t="s">
        <v>13</v>
      </c>
      <c r="O20" s="486"/>
      <c r="P20" s="490" t="s">
        <v>8</v>
      </c>
      <c r="Q20" s="491"/>
      <c r="R20" s="484" t="s">
        <v>90</v>
      </c>
      <c r="S20" s="486"/>
      <c r="T20" s="490" t="s">
        <v>9</v>
      </c>
      <c r="U20" s="491"/>
      <c r="V20" s="462" t="s">
        <v>39</v>
      </c>
      <c r="W20" s="463"/>
      <c r="X20" s="494" t="s">
        <v>80</v>
      </c>
      <c r="Y20" s="488"/>
      <c r="Z20" s="484" t="s">
        <v>10</v>
      </c>
      <c r="AA20" s="486"/>
      <c r="AB20" s="490" t="s">
        <v>81</v>
      </c>
      <c r="AC20" s="491"/>
      <c r="AD20" s="462" t="s">
        <v>71</v>
      </c>
      <c r="AE20" s="463"/>
      <c r="AF20" s="492" t="s">
        <v>48</v>
      </c>
      <c r="AG20" s="493"/>
      <c r="AH20" s="462" t="s">
        <v>12</v>
      </c>
      <c r="AI20" s="463"/>
      <c r="AJ20" s="464" t="s">
        <v>106</v>
      </c>
      <c r="AK20" s="465"/>
      <c r="AL20" s="471" t="s">
        <v>107</v>
      </c>
      <c r="AM20" s="472"/>
      <c r="AN20" s="466" t="s">
        <v>105</v>
      </c>
      <c r="AO20" s="467"/>
      <c r="AP20" s="473" t="s">
        <v>107</v>
      </c>
      <c r="AQ20" s="463"/>
      <c r="AR20" s="479" t="s">
        <v>109</v>
      </c>
      <c r="AS20" s="465"/>
      <c r="AT20" s="480" t="s">
        <v>105</v>
      </c>
      <c r="AU20" s="463"/>
      <c r="AV20" s="464" t="s">
        <v>108</v>
      </c>
      <c r="AW20" s="468"/>
      <c r="AX20" s="462" t="s">
        <v>56</v>
      </c>
      <c r="AY20" s="463"/>
    </row>
    <row r="21" spans="1:51" ht="25.5" thickBot="1" thickTop="1">
      <c r="A21" s="40" t="s">
        <v>103</v>
      </c>
      <c r="B21" s="11" t="s">
        <v>44</v>
      </c>
      <c r="C21" s="11" t="s">
        <v>45</v>
      </c>
      <c r="D21" s="10" t="s">
        <v>44</v>
      </c>
      <c r="E21" s="10" t="s">
        <v>45</v>
      </c>
      <c r="F21" s="11" t="s">
        <v>44</v>
      </c>
      <c r="G21" s="271" t="s">
        <v>45</v>
      </c>
      <c r="H21" s="439" t="s">
        <v>44</v>
      </c>
      <c r="I21" s="10" t="s">
        <v>45</v>
      </c>
      <c r="J21" s="76" t="s">
        <v>44</v>
      </c>
      <c r="K21" s="440" t="s">
        <v>45</v>
      </c>
      <c r="L21" s="284" t="s">
        <v>44</v>
      </c>
      <c r="M21" s="248" t="s">
        <v>45</v>
      </c>
      <c r="N21" s="76" t="s">
        <v>44</v>
      </c>
      <c r="O21" s="76" t="s">
        <v>45</v>
      </c>
      <c r="P21" s="248" t="s">
        <v>44</v>
      </c>
      <c r="Q21" s="248" t="s">
        <v>45</v>
      </c>
      <c r="R21" s="76" t="s">
        <v>44</v>
      </c>
      <c r="S21" s="76" t="s">
        <v>45</v>
      </c>
      <c r="T21" s="248" t="s">
        <v>44</v>
      </c>
      <c r="U21" s="248" t="s">
        <v>45</v>
      </c>
      <c r="V21" s="76" t="s">
        <v>44</v>
      </c>
      <c r="W21" s="76" t="s">
        <v>45</v>
      </c>
      <c r="X21" s="248" t="s">
        <v>44</v>
      </c>
      <c r="Y21" s="248" t="s">
        <v>45</v>
      </c>
      <c r="Z21" s="76" t="s">
        <v>44</v>
      </c>
      <c r="AA21" s="76" t="s">
        <v>45</v>
      </c>
      <c r="AB21" s="248" t="s">
        <v>44</v>
      </c>
      <c r="AC21" s="248" t="s">
        <v>45</v>
      </c>
      <c r="AD21" s="76" t="s">
        <v>44</v>
      </c>
      <c r="AE21" s="76" t="s">
        <v>45</v>
      </c>
      <c r="AF21" s="10" t="s">
        <v>44</v>
      </c>
      <c r="AG21" s="10" t="s">
        <v>45</v>
      </c>
      <c r="AH21" s="76" t="s">
        <v>44</v>
      </c>
      <c r="AI21" s="76" t="s">
        <v>45</v>
      </c>
      <c r="AJ21" s="27" t="s">
        <v>44</v>
      </c>
      <c r="AK21" s="206" t="s">
        <v>45</v>
      </c>
      <c r="AL21" s="445" t="s">
        <v>44</v>
      </c>
      <c r="AM21" s="76" t="s">
        <v>45</v>
      </c>
      <c r="AN21" s="248" t="s">
        <v>44</v>
      </c>
      <c r="AO21" s="446" t="s">
        <v>45</v>
      </c>
      <c r="AP21" s="226" t="s">
        <v>44</v>
      </c>
      <c r="AQ21" s="76" t="s">
        <v>45</v>
      </c>
      <c r="AR21" s="217" t="s">
        <v>44</v>
      </c>
      <c r="AS21" s="206" t="s">
        <v>45</v>
      </c>
      <c r="AT21" s="333" t="s">
        <v>44</v>
      </c>
      <c r="AU21" s="182" t="s">
        <v>45</v>
      </c>
      <c r="AV21" s="69" t="s">
        <v>44</v>
      </c>
      <c r="AW21" s="71" t="s">
        <v>45</v>
      </c>
      <c r="AX21" s="226" t="s">
        <v>44</v>
      </c>
      <c r="AY21" s="182" t="s">
        <v>45</v>
      </c>
    </row>
    <row r="22" spans="1:51" ht="12.75">
      <c r="A22" s="12"/>
      <c r="B22" s="13"/>
      <c r="C22" s="13"/>
      <c r="D22" s="14"/>
      <c r="E22" s="14"/>
      <c r="F22" s="13"/>
      <c r="G22" s="278"/>
      <c r="H22" s="407"/>
      <c r="I22" s="14"/>
      <c r="J22" s="267"/>
      <c r="K22" s="420"/>
      <c r="L22" s="291"/>
      <c r="M22" s="255"/>
      <c r="N22" s="85"/>
      <c r="O22" s="85"/>
      <c r="P22" s="255"/>
      <c r="Q22" s="255"/>
      <c r="R22" s="85"/>
      <c r="S22" s="85"/>
      <c r="T22" s="255"/>
      <c r="U22" s="255"/>
      <c r="V22" s="85"/>
      <c r="W22" s="85"/>
      <c r="X22" s="255"/>
      <c r="Y22" s="255"/>
      <c r="Z22" s="85"/>
      <c r="AA22" s="85"/>
      <c r="AB22" s="255"/>
      <c r="AC22" s="255"/>
      <c r="AD22" s="85"/>
      <c r="AE22" s="85"/>
      <c r="AF22" s="14"/>
      <c r="AG22" s="14"/>
      <c r="AH22" s="85"/>
      <c r="AI22" s="85"/>
      <c r="AJ22" s="6"/>
      <c r="AK22" s="207"/>
      <c r="AL22" s="334"/>
      <c r="AM22" s="77"/>
      <c r="AN22" s="255"/>
      <c r="AO22" s="386"/>
      <c r="AP22" s="328"/>
      <c r="AQ22" s="267"/>
      <c r="AR22" s="218"/>
      <c r="AS22" s="207"/>
      <c r="AT22" s="334"/>
      <c r="AU22" s="224"/>
      <c r="AV22" s="84"/>
      <c r="AW22" s="72"/>
      <c r="AX22" s="227"/>
      <c r="AY22" s="183"/>
    </row>
    <row r="23" spans="1:51" ht="12.75">
      <c r="A23" s="16" t="s">
        <v>47</v>
      </c>
      <c r="B23" s="264">
        <f>A4+B5+B7+B15</f>
        <v>10405</v>
      </c>
      <c r="C23" s="17">
        <f>B23*1.03</f>
        <v>10717.15</v>
      </c>
      <c r="D23" s="18">
        <f>A4+B5+B6+B7+B15</f>
        <v>10505</v>
      </c>
      <c r="E23" s="18">
        <f>D23*1.03</f>
        <v>10820.15</v>
      </c>
      <c r="F23" s="17"/>
      <c r="G23" s="274">
        <f>F23*1.03</f>
        <v>0</v>
      </c>
      <c r="H23" s="403">
        <f>A4+B5+B6+B7+C10+B15</f>
        <v>10605</v>
      </c>
      <c r="I23" s="18">
        <f>H23*1.03</f>
        <v>10923.15</v>
      </c>
      <c r="J23" s="264">
        <f>A4+B5+B6+B7+B10+B15</f>
        <v>10655</v>
      </c>
      <c r="K23" s="416">
        <f>J23*1.03</f>
        <v>10974.65</v>
      </c>
      <c r="L23" s="287">
        <f>B17</f>
        <v>350</v>
      </c>
      <c r="M23" s="247">
        <f>L23*1.03</f>
        <v>360.5</v>
      </c>
      <c r="N23" s="79">
        <f>A4</f>
        <v>5000</v>
      </c>
      <c r="O23" s="79">
        <f>(A4*1.04)</f>
        <v>5200</v>
      </c>
      <c r="P23" s="247">
        <f>A4+B5+B6+B7+B15</f>
        <v>10505</v>
      </c>
      <c r="Q23" s="247">
        <f>P23*1.03</f>
        <v>10820.15</v>
      </c>
      <c r="R23" s="79">
        <f>A4+B5+B6+B7+B15</f>
        <v>10505</v>
      </c>
      <c r="S23" s="79">
        <f>R23*1.03</f>
        <v>10820.15</v>
      </c>
      <c r="T23" s="247">
        <f>A4+B5+B6+B7+B15</f>
        <v>10505</v>
      </c>
      <c r="U23" s="247">
        <f>T23*1.03</f>
        <v>10820.15</v>
      </c>
      <c r="V23" s="79">
        <f>A4+B5+B6+B7+B12+B15</f>
        <v>10555</v>
      </c>
      <c r="W23" s="79">
        <f>V23*1.03</f>
        <v>10871.65</v>
      </c>
      <c r="X23" s="247">
        <f>A4+B5+B6+B7+B15</f>
        <v>10505</v>
      </c>
      <c r="Y23" s="247">
        <f>X23*1.03</f>
        <v>10820.15</v>
      </c>
      <c r="Z23" s="79">
        <f>A4+B5+B6+B7+B15</f>
        <v>10505</v>
      </c>
      <c r="AA23" s="79">
        <f>Z23*1.03</f>
        <v>10820.15</v>
      </c>
      <c r="AB23" s="247">
        <f>A4+B5+B6+B7+B15</f>
        <v>10505</v>
      </c>
      <c r="AC23" s="247">
        <f>AB23*1.03</f>
        <v>10820.15</v>
      </c>
      <c r="AD23" s="79">
        <f>A4</f>
        <v>5000</v>
      </c>
      <c r="AE23" s="79">
        <f>AD23*1.03</f>
        <v>5150</v>
      </c>
      <c r="AF23" s="245">
        <f>B13</f>
        <v>41</v>
      </c>
      <c r="AG23" s="18">
        <f>AF23*1.03</f>
        <v>42.230000000000004</v>
      </c>
      <c r="AH23" s="79">
        <f>A4+B5+B6+B7+B13+B15</f>
        <v>10546</v>
      </c>
      <c r="AI23" s="79">
        <f>AH23*1.03</f>
        <v>10862.380000000001</v>
      </c>
      <c r="AJ23" s="28">
        <f>A4+B5+B6+B7+B8+B9+(AK18*B15)</f>
        <v>10632</v>
      </c>
      <c r="AK23" s="208">
        <f>AJ23*1.03</f>
        <v>10950.960000000001</v>
      </c>
      <c r="AL23" s="335">
        <f>A4+B5+B6+B7+B8+B9+B15+(AM18*B14)</f>
        <v>10777</v>
      </c>
      <c r="AM23" s="79">
        <f>AL23*1.03</f>
        <v>11100.31</v>
      </c>
      <c r="AN23" s="247">
        <f>A4+B5+B6+B7+B8+B9+B15+(AO18*B14)</f>
        <v>10777</v>
      </c>
      <c r="AO23" s="388">
        <f>AN23*1.03</f>
        <v>11100.31</v>
      </c>
      <c r="AP23" s="329">
        <f>A4+B5+B6+B7+B8+B9+B15+B16+(AQ18*B14)</f>
        <v>10642</v>
      </c>
      <c r="AQ23" s="264">
        <f>AP23*1.03</f>
        <v>10961.26</v>
      </c>
      <c r="AR23" s="219">
        <f>A4+B5+B6+B7+B8+B9+B15+B16+(AS18*B14)</f>
        <v>10802</v>
      </c>
      <c r="AS23" s="208">
        <f>AR23*1.03</f>
        <v>11126.06</v>
      </c>
      <c r="AT23" s="335">
        <f>A4+B5+B6+B7+B8+B9+B15+B16+(AU18*B14)</f>
        <v>10802</v>
      </c>
      <c r="AU23" s="184">
        <f>AT23*1.03</f>
        <v>11126.06</v>
      </c>
      <c r="AV23" s="68">
        <f>A4+B5+B6+B7+B8+B9+B15+(AW18*B14)</f>
        <v>10777</v>
      </c>
      <c r="AW23" s="73">
        <f>AV23*1.03</f>
        <v>11100.31</v>
      </c>
      <c r="AX23" s="228">
        <f>A4+B5+B6+B7+B8+B9+B15+B16+(AY18*B14)</f>
        <v>10802</v>
      </c>
      <c r="AY23" s="184">
        <f>AX23*1.03</f>
        <v>11126.06</v>
      </c>
    </row>
    <row r="24" spans="1:51" ht="12.75">
      <c r="A24" s="16"/>
      <c r="B24" s="17"/>
      <c r="C24" s="17"/>
      <c r="D24" s="18"/>
      <c r="E24" s="18"/>
      <c r="F24" s="17"/>
      <c r="G24" s="274"/>
      <c r="H24" s="403"/>
      <c r="I24" s="18"/>
      <c r="J24" s="264"/>
      <c r="K24" s="416"/>
      <c r="L24" s="287"/>
      <c r="M24" s="247"/>
      <c r="N24" s="79"/>
      <c r="O24" s="79"/>
      <c r="P24" s="247"/>
      <c r="Q24" s="247"/>
      <c r="R24" s="79"/>
      <c r="S24" s="79"/>
      <c r="T24" s="247"/>
      <c r="U24" s="247"/>
      <c r="V24" s="79"/>
      <c r="W24" s="79"/>
      <c r="X24" s="247"/>
      <c r="Y24" s="247"/>
      <c r="Z24" s="79"/>
      <c r="AA24" s="79"/>
      <c r="AB24" s="247"/>
      <c r="AC24" s="247"/>
      <c r="AD24" s="79"/>
      <c r="AE24" s="79"/>
      <c r="AF24" s="18"/>
      <c r="AG24" s="18"/>
      <c r="AH24" s="79"/>
      <c r="AI24" s="79"/>
      <c r="AJ24" s="28"/>
      <c r="AK24" s="208"/>
      <c r="AL24" s="335"/>
      <c r="AM24" s="79"/>
      <c r="AN24" s="247"/>
      <c r="AO24" s="388"/>
      <c r="AP24" s="329"/>
      <c r="AQ24" s="264"/>
      <c r="AR24" s="219"/>
      <c r="AS24" s="208"/>
      <c r="AT24" s="335"/>
      <c r="AU24" s="184"/>
      <c r="AV24" s="68"/>
      <c r="AW24" s="73"/>
      <c r="AX24" s="228"/>
      <c r="AY24" s="184"/>
    </row>
    <row r="25" spans="1:51" ht="12.75">
      <c r="A25" s="66" t="s">
        <v>94</v>
      </c>
      <c r="B25" s="17"/>
      <c r="C25" s="44">
        <f>C23/A2</f>
        <v>10717.15</v>
      </c>
      <c r="D25" s="18"/>
      <c r="E25" s="45">
        <f>E23/A2</f>
        <v>10820.15</v>
      </c>
      <c r="F25" s="17"/>
      <c r="G25" s="275">
        <f>M23/A2</f>
        <v>360.5</v>
      </c>
      <c r="H25" s="403"/>
      <c r="I25" s="45">
        <f>I23/A2</f>
        <v>10923.15</v>
      </c>
      <c r="J25" s="264"/>
      <c r="K25" s="417">
        <f>K23/A2</f>
        <v>10974.65</v>
      </c>
      <c r="L25" s="287"/>
      <c r="M25" s="251">
        <f>M23/A2</f>
        <v>360.5</v>
      </c>
      <c r="N25" s="79"/>
      <c r="O25" s="80">
        <f>O23/A2</f>
        <v>5200</v>
      </c>
      <c r="P25" s="247"/>
      <c r="Q25" s="251">
        <f>Q23/A2</f>
        <v>10820.15</v>
      </c>
      <c r="R25" s="79"/>
      <c r="S25" s="80">
        <f>S23/A2</f>
        <v>10820.15</v>
      </c>
      <c r="T25" s="247"/>
      <c r="U25" s="251">
        <f>U23/A2</f>
        <v>10820.15</v>
      </c>
      <c r="V25" s="79"/>
      <c r="W25" s="80">
        <f>W23/A2</f>
        <v>10871.65</v>
      </c>
      <c r="X25" s="247"/>
      <c r="Y25" s="251">
        <f>Y23/A2</f>
        <v>10820.15</v>
      </c>
      <c r="Z25" s="79"/>
      <c r="AA25" s="80">
        <f>AA23/A2</f>
        <v>10820.15</v>
      </c>
      <c r="AB25" s="247"/>
      <c r="AC25" s="251">
        <f>AC23/A2</f>
        <v>10820.15</v>
      </c>
      <c r="AD25" s="79"/>
      <c r="AE25" s="80">
        <f>AE23/A2</f>
        <v>5150</v>
      </c>
      <c r="AF25" s="18"/>
      <c r="AG25" s="45">
        <f>AG23/A2</f>
        <v>42.230000000000004</v>
      </c>
      <c r="AH25" s="79"/>
      <c r="AI25" s="80">
        <f>AI23/A2</f>
        <v>10862.380000000001</v>
      </c>
      <c r="AJ25" s="28"/>
      <c r="AK25" s="209">
        <f>AK23/A2</f>
        <v>10950.960000000001</v>
      </c>
      <c r="AL25" s="335"/>
      <c r="AM25" s="80">
        <f>AM23/A2</f>
        <v>11100.31</v>
      </c>
      <c r="AN25" s="247"/>
      <c r="AO25" s="389">
        <f>AO23/A2</f>
        <v>11100.31</v>
      </c>
      <c r="AP25" s="329"/>
      <c r="AQ25" s="80">
        <f>AQ23/A2</f>
        <v>10961.26</v>
      </c>
      <c r="AR25" s="219"/>
      <c r="AS25" s="209">
        <f>AS23/A2</f>
        <v>11126.06</v>
      </c>
      <c r="AT25" s="335"/>
      <c r="AU25" s="185">
        <f>AU23/A2</f>
        <v>11126.06</v>
      </c>
      <c r="AV25" s="68"/>
      <c r="AW25" s="74">
        <f>AW23/A2</f>
        <v>11100.31</v>
      </c>
      <c r="AX25" s="228"/>
      <c r="AY25" s="185">
        <f>AY23/A2</f>
        <v>11126.06</v>
      </c>
    </row>
    <row r="26" spans="1:51" ht="13.5" thickBot="1">
      <c r="A26" s="86"/>
      <c r="B26" s="50"/>
      <c r="C26" s="50"/>
      <c r="D26" s="51"/>
      <c r="E26" s="51"/>
      <c r="F26" s="50"/>
      <c r="G26" s="276"/>
      <c r="H26" s="405"/>
      <c r="I26" s="51"/>
      <c r="J26" s="265"/>
      <c r="K26" s="418"/>
      <c r="L26" s="289"/>
      <c r="M26" s="252"/>
      <c r="N26" s="82"/>
      <c r="O26" s="82"/>
      <c r="P26" s="252"/>
      <c r="Q26" s="252"/>
      <c r="R26" s="82"/>
      <c r="S26" s="82"/>
      <c r="T26" s="252"/>
      <c r="U26" s="252"/>
      <c r="V26" s="82"/>
      <c r="W26" s="82"/>
      <c r="X26" s="252"/>
      <c r="Y26" s="252"/>
      <c r="Z26" s="82"/>
      <c r="AA26" s="82"/>
      <c r="AB26" s="252"/>
      <c r="AC26" s="252"/>
      <c r="AD26" s="82"/>
      <c r="AE26" s="82"/>
      <c r="AF26" s="51"/>
      <c r="AG26" s="51"/>
      <c r="AH26" s="82"/>
      <c r="AI26" s="82"/>
      <c r="AJ26" s="171"/>
      <c r="AK26" s="210"/>
      <c r="AL26" s="336"/>
      <c r="AM26" s="82"/>
      <c r="AN26" s="252"/>
      <c r="AO26" s="390"/>
      <c r="AP26" s="330"/>
      <c r="AQ26" s="265"/>
      <c r="AR26" s="220"/>
      <c r="AS26" s="210"/>
      <c r="AT26" s="336"/>
      <c r="AU26" s="186"/>
      <c r="AV26" s="70"/>
      <c r="AW26" s="134"/>
      <c r="AX26" s="229"/>
      <c r="AY26" s="186"/>
    </row>
    <row r="27" spans="1:51" ht="13.5" thickBot="1">
      <c r="A27" s="173" t="s">
        <v>24</v>
      </c>
      <c r="B27" s="145">
        <f aca="true" t="shared" si="0" ref="B27:K27">SUM(B29:B42)</f>
        <v>5405</v>
      </c>
      <c r="C27" s="145">
        <f t="shared" si="0"/>
        <v>5717.15</v>
      </c>
      <c r="D27" s="147">
        <f t="shared" si="0"/>
        <v>5505</v>
      </c>
      <c r="E27" s="147">
        <f t="shared" si="0"/>
        <v>5820.15</v>
      </c>
      <c r="F27" s="145">
        <f t="shared" si="0"/>
        <v>5505</v>
      </c>
      <c r="G27" s="277">
        <f t="shared" si="0"/>
        <v>5505</v>
      </c>
      <c r="H27" s="406">
        <f>SUM(H29:H42)</f>
        <v>5605</v>
      </c>
      <c r="I27" s="147">
        <f>SUM(I29:I42)</f>
        <v>6326.275</v>
      </c>
      <c r="J27" s="266">
        <f t="shared" si="0"/>
        <v>5655</v>
      </c>
      <c r="K27" s="419">
        <f t="shared" si="0"/>
        <v>5974.65</v>
      </c>
      <c r="L27" s="290">
        <f>SUM(L29:L42)</f>
        <v>350</v>
      </c>
      <c r="M27" s="253">
        <f>SUM(M29:M42)</f>
        <v>360.5</v>
      </c>
      <c r="N27" s="150"/>
      <c r="O27" s="150"/>
      <c r="P27" s="253">
        <f>SUM(P29:P42)</f>
        <v>5505</v>
      </c>
      <c r="Q27" s="253">
        <f>SUM(Q29:Q42)</f>
        <v>5820.15</v>
      </c>
      <c r="R27" s="150">
        <f>SUM(R29:R42)</f>
        <v>5505</v>
      </c>
      <c r="S27" s="150">
        <f aca="true" t="shared" si="1" ref="S27:Z27">SUM(S28:S42)</f>
        <v>5820.15</v>
      </c>
      <c r="T27" s="253">
        <f t="shared" si="1"/>
        <v>5505</v>
      </c>
      <c r="U27" s="253">
        <f t="shared" si="1"/>
        <v>5820.15</v>
      </c>
      <c r="V27" s="150">
        <f t="shared" si="1"/>
        <v>5555</v>
      </c>
      <c r="W27" s="150">
        <f t="shared" si="1"/>
        <v>5871.65</v>
      </c>
      <c r="X27" s="253">
        <f t="shared" si="1"/>
        <v>5505</v>
      </c>
      <c r="Y27" s="253">
        <f t="shared" si="1"/>
        <v>5820.15</v>
      </c>
      <c r="Z27" s="150">
        <f t="shared" si="1"/>
        <v>5505</v>
      </c>
      <c r="AA27" s="150">
        <f>SUM(AA29:AA42)</f>
        <v>5820.15</v>
      </c>
      <c r="AB27" s="253">
        <f>SUM(AB28:AB42)</f>
        <v>5505</v>
      </c>
      <c r="AC27" s="253">
        <f>SUM(AC28:AC42)</f>
        <v>5820.15</v>
      </c>
      <c r="AD27" s="150"/>
      <c r="AE27" s="150"/>
      <c r="AF27" s="147">
        <f>SUM(AF28:AF42)</f>
        <v>41</v>
      </c>
      <c r="AG27" s="147">
        <f>SUM(AG28:AG42)</f>
        <v>42.230000000000004</v>
      </c>
      <c r="AH27" s="150">
        <f>SUM(AH28:AH42)</f>
        <v>5546</v>
      </c>
      <c r="AI27" s="150">
        <f>SUM(AI28:AI42)</f>
        <v>5862.380000000001</v>
      </c>
      <c r="AJ27" s="174">
        <f>SUM(AJ29:AJ42)</f>
        <v>5777</v>
      </c>
      <c r="AK27" s="211">
        <f>SUM(AK29:AK42)</f>
        <v>6095.960000000001</v>
      </c>
      <c r="AL27" s="337">
        <f aca="true" t="shared" si="2" ref="AL27:AX27">SUM(AL28:AL42)</f>
        <v>5777</v>
      </c>
      <c r="AM27" s="150">
        <f t="shared" si="2"/>
        <v>6100.3099999999995</v>
      </c>
      <c r="AN27" s="253">
        <f t="shared" si="2"/>
        <v>5637</v>
      </c>
      <c r="AO27" s="391">
        <f t="shared" si="2"/>
        <v>5960.3099999999995</v>
      </c>
      <c r="AP27" s="331">
        <f t="shared" si="2"/>
        <v>5642</v>
      </c>
      <c r="AQ27" s="266">
        <f t="shared" si="2"/>
        <v>5961.26</v>
      </c>
      <c r="AR27" s="221">
        <f t="shared" si="2"/>
        <v>5777</v>
      </c>
      <c r="AS27" s="211">
        <f t="shared" si="2"/>
        <v>6101.0599999999995</v>
      </c>
      <c r="AT27" s="337">
        <f t="shared" si="2"/>
        <v>5802</v>
      </c>
      <c r="AU27" s="187">
        <f t="shared" si="2"/>
        <v>6126.0599999999995</v>
      </c>
      <c r="AV27" s="151">
        <f t="shared" si="2"/>
        <v>5777</v>
      </c>
      <c r="AW27" s="160">
        <f t="shared" si="2"/>
        <v>6100.3099999999995</v>
      </c>
      <c r="AX27" s="230">
        <f t="shared" si="2"/>
        <v>5702</v>
      </c>
      <c r="AY27" s="187">
        <f>SUM(AY29:AY42)</f>
        <v>6026.0599999999995</v>
      </c>
    </row>
    <row r="28" spans="1:51" ht="12.75">
      <c r="A28" s="172" t="s">
        <v>25</v>
      </c>
      <c r="B28" s="13"/>
      <c r="C28" s="13"/>
      <c r="D28" s="14"/>
      <c r="E28" s="14"/>
      <c r="F28" s="13"/>
      <c r="G28" s="278"/>
      <c r="H28" s="407"/>
      <c r="I28" s="14"/>
      <c r="J28" s="267"/>
      <c r="K28" s="420"/>
      <c r="L28" s="291"/>
      <c r="M28" s="255"/>
      <c r="N28" s="85"/>
      <c r="O28" s="85"/>
      <c r="P28" s="255"/>
      <c r="Q28" s="255"/>
      <c r="R28" s="85"/>
      <c r="S28" s="85"/>
      <c r="T28" s="255"/>
      <c r="U28" s="255"/>
      <c r="V28" s="85"/>
      <c r="W28" s="85"/>
      <c r="X28" s="255"/>
      <c r="Y28" s="255"/>
      <c r="Z28" s="85"/>
      <c r="AA28" s="85"/>
      <c r="AB28" s="255"/>
      <c r="AC28" s="255"/>
      <c r="AD28" s="85"/>
      <c r="AE28" s="85"/>
      <c r="AF28" s="14"/>
      <c r="AG28" s="14"/>
      <c r="AH28" s="85"/>
      <c r="AI28" s="85"/>
      <c r="AJ28" s="6"/>
      <c r="AK28" s="207"/>
      <c r="AL28" s="334"/>
      <c r="AM28" s="85"/>
      <c r="AN28" s="255"/>
      <c r="AO28" s="392"/>
      <c r="AP28" s="328"/>
      <c r="AQ28" s="267"/>
      <c r="AR28" s="218"/>
      <c r="AS28" s="207"/>
      <c r="AT28" s="334"/>
      <c r="AU28" s="183"/>
      <c r="AV28" s="84"/>
      <c r="AW28" s="157"/>
      <c r="AX28" s="227"/>
      <c r="AY28" s="183"/>
    </row>
    <row r="29" spans="1:51" ht="12.75">
      <c r="A29" s="20" t="s">
        <v>40</v>
      </c>
      <c r="B29" s="17"/>
      <c r="C29" s="17">
        <f>(C23-B23)/A2</f>
        <v>312.14999999999964</v>
      </c>
      <c r="D29" s="18"/>
      <c r="E29" s="18">
        <f>(E23-D23)/A2</f>
        <v>315.14999999999964</v>
      </c>
      <c r="F29" s="17"/>
      <c r="G29" s="274">
        <f>(G23-F23)/A2</f>
        <v>0</v>
      </c>
      <c r="H29" s="403"/>
      <c r="I29" s="18">
        <f>(I23-H23)/A2</f>
        <v>318.14999999999964</v>
      </c>
      <c r="J29" s="264"/>
      <c r="K29" s="416">
        <f>(K23-J23)/A2</f>
        <v>319.64999999999964</v>
      </c>
      <c r="L29" s="287"/>
      <c r="M29" s="247">
        <f>(M23-L23)/A2</f>
        <v>10.5</v>
      </c>
      <c r="N29" s="79"/>
      <c r="O29" s="79">
        <f>(A4*0.04)/A2</f>
        <v>200</v>
      </c>
      <c r="P29" s="247"/>
      <c r="Q29" s="247">
        <f>(Q23-P23)/A2</f>
        <v>315.14999999999964</v>
      </c>
      <c r="R29" s="79"/>
      <c r="S29" s="79">
        <f>(S23-R23)/A2</f>
        <v>315.14999999999964</v>
      </c>
      <c r="T29" s="247"/>
      <c r="U29" s="247">
        <f>(U23-T23)/A2</f>
        <v>315.14999999999964</v>
      </c>
      <c r="V29" s="79"/>
      <c r="W29" s="79">
        <f>(W23-V23)/A2</f>
        <v>316.64999999999964</v>
      </c>
      <c r="X29" s="247"/>
      <c r="Y29" s="247">
        <f>(Y23-X23)/A2</f>
        <v>315.14999999999964</v>
      </c>
      <c r="Z29" s="79"/>
      <c r="AA29" s="79">
        <f>(AA23-Z23)/A2</f>
        <v>315.14999999999964</v>
      </c>
      <c r="AB29" s="247"/>
      <c r="AC29" s="247">
        <f>(AC23-AB23)/A2</f>
        <v>315.14999999999964</v>
      </c>
      <c r="AD29" s="79"/>
      <c r="AE29" s="79">
        <f>(AE23-AD23)/A2</f>
        <v>150</v>
      </c>
      <c r="AF29" s="18"/>
      <c r="AG29" s="18">
        <f>(AG23-AF23)/A2</f>
        <v>1.230000000000004</v>
      </c>
      <c r="AH29" s="108"/>
      <c r="AI29" s="108">
        <f>(AI23-AH23)/A2</f>
        <v>316.380000000001</v>
      </c>
      <c r="AJ29" s="28"/>
      <c r="AK29" s="208">
        <f>(AK23-AJ23)/A2</f>
        <v>318.96000000000095</v>
      </c>
      <c r="AL29" s="335"/>
      <c r="AM29" s="79">
        <f>(AM23-AL23)/A2</f>
        <v>323.3099999999995</v>
      </c>
      <c r="AN29" s="247"/>
      <c r="AO29" s="388">
        <f>(AO23-AN23)/A2</f>
        <v>323.3099999999995</v>
      </c>
      <c r="AP29" s="329"/>
      <c r="AQ29" s="264">
        <f>(AQ23-AP23)/A2</f>
        <v>319.2600000000002</v>
      </c>
      <c r="AR29" s="219"/>
      <c r="AS29" s="208">
        <f>(AS23-AR23)/A2</f>
        <v>324.0599999999995</v>
      </c>
      <c r="AT29" s="335"/>
      <c r="AU29" s="184">
        <f>(AU23-AT23)/A2</f>
        <v>324.0599999999995</v>
      </c>
      <c r="AV29" s="68"/>
      <c r="AW29" s="73">
        <f>(AW23-AV23)/A2</f>
        <v>323.3099999999995</v>
      </c>
      <c r="AX29" s="231"/>
      <c r="AY29" s="184">
        <f>(AY23-AX23)/A2</f>
        <v>324.0599999999995</v>
      </c>
    </row>
    <row r="30" spans="1:51" ht="12.75">
      <c r="A30" s="21" t="s">
        <v>15</v>
      </c>
      <c r="B30" s="17"/>
      <c r="C30" s="17"/>
      <c r="D30" s="108">
        <f>B6</f>
        <v>100</v>
      </c>
      <c r="E30" s="108">
        <f>B6/A2</f>
        <v>100</v>
      </c>
      <c r="F30" s="17">
        <f>B6</f>
        <v>100</v>
      </c>
      <c r="G30" s="274">
        <f>B6/A2</f>
        <v>100</v>
      </c>
      <c r="H30" s="403">
        <f>B6</f>
        <v>100</v>
      </c>
      <c r="I30" s="18">
        <f>B6/A2</f>
        <v>100</v>
      </c>
      <c r="J30" s="264">
        <f>B6</f>
        <v>100</v>
      </c>
      <c r="K30" s="416">
        <f>B6/A2</f>
        <v>100</v>
      </c>
      <c r="L30" s="287"/>
      <c r="M30" s="247"/>
      <c r="N30" s="79"/>
      <c r="O30" s="79"/>
      <c r="P30" s="247">
        <f>B6</f>
        <v>100</v>
      </c>
      <c r="Q30" s="247">
        <f>B6/A2</f>
        <v>100</v>
      </c>
      <c r="R30" s="79">
        <f>B6</f>
        <v>100</v>
      </c>
      <c r="S30" s="79">
        <f>B6/A2</f>
        <v>100</v>
      </c>
      <c r="T30" s="247">
        <f>B6</f>
        <v>100</v>
      </c>
      <c r="U30" s="247">
        <f>B6/A2</f>
        <v>100</v>
      </c>
      <c r="V30" s="79">
        <f>B6</f>
        <v>100</v>
      </c>
      <c r="W30" s="79">
        <f>B6/A2</f>
        <v>100</v>
      </c>
      <c r="X30" s="247">
        <f>B6</f>
        <v>100</v>
      </c>
      <c r="Y30" s="247">
        <f>B6/A2</f>
        <v>100</v>
      </c>
      <c r="Z30" s="79">
        <f>B6</f>
        <v>100</v>
      </c>
      <c r="AA30" s="79">
        <f>B6/A2</f>
        <v>100</v>
      </c>
      <c r="AB30" s="247">
        <f>B6</f>
        <v>100</v>
      </c>
      <c r="AC30" s="247">
        <f>B6/A2</f>
        <v>100</v>
      </c>
      <c r="AD30" s="108"/>
      <c r="AE30" s="108"/>
      <c r="AF30" s="18"/>
      <c r="AG30" s="18"/>
      <c r="AH30" s="108">
        <f>B6</f>
        <v>100</v>
      </c>
      <c r="AI30" s="108">
        <f>B6/A2</f>
        <v>100</v>
      </c>
      <c r="AJ30" s="28">
        <f>B6</f>
        <v>100</v>
      </c>
      <c r="AK30" s="208">
        <f>B6/A2</f>
        <v>100</v>
      </c>
      <c r="AL30" s="335">
        <f>B6</f>
        <v>100</v>
      </c>
      <c r="AM30" s="79">
        <f>B6/A2</f>
        <v>100</v>
      </c>
      <c r="AN30" s="247">
        <f>B6</f>
        <v>100</v>
      </c>
      <c r="AO30" s="388">
        <f>B6/A2</f>
        <v>100</v>
      </c>
      <c r="AP30" s="329">
        <f>B6</f>
        <v>100</v>
      </c>
      <c r="AQ30" s="264">
        <f>B6/A2</f>
        <v>100</v>
      </c>
      <c r="AR30" s="219">
        <f>B6</f>
        <v>100</v>
      </c>
      <c r="AS30" s="208">
        <f>B6/A2</f>
        <v>100</v>
      </c>
      <c r="AT30" s="335">
        <f>B6</f>
        <v>100</v>
      </c>
      <c r="AU30" s="184">
        <f>B6/A2</f>
        <v>100</v>
      </c>
      <c r="AV30" s="68">
        <f>B6</f>
        <v>100</v>
      </c>
      <c r="AW30" s="73">
        <f>B6/A2</f>
        <v>100</v>
      </c>
      <c r="AX30" s="231"/>
      <c r="AY30" s="184"/>
    </row>
    <row r="31" spans="1:51" ht="12.75">
      <c r="A31" s="21" t="s">
        <v>35</v>
      </c>
      <c r="B31" s="108">
        <f>B7</f>
        <v>25</v>
      </c>
      <c r="C31" s="108">
        <f>B7/A2</f>
        <v>25</v>
      </c>
      <c r="D31" s="18">
        <f>B7</f>
        <v>25</v>
      </c>
      <c r="E31" s="18">
        <f>B7/A2</f>
        <v>25</v>
      </c>
      <c r="F31" s="17">
        <f>B7</f>
        <v>25</v>
      </c>
      <c r="G31" s="274">
        <f>B7/A2</f>
        <v>25</v>
      </c>
      <c r="H31" s="403">
        <f>B7</f>
        <v>25</v>
      </c>
      <c r="I31" s="18">
        <f>B7/A2</f>
        <v>25</v>
      </c>
      <c r="J31" s="264">
        <f>B7</f>
        <v>25</v>
      </c>
      <c r="K31" s="416">
        <f>B7/A2</f>
        <v>25</v>
      </c>
      <c r="L31" s="287"/>
      <c r="M31" s="247"/>
      <c r="N31" s="79"/>
      <c r="O31" s="79"/>
      <c r="P31" s="247">
        <f>B7</f>
        <v>25</v>
      </c>
      <c r="Q31" s="247">
        <f>B7/A2</f>
        <v>25</v>
      </c>
      <c r="R31" s="79">
        <f>B7</f>
        <v>25</v>
      </c>
      <c r="S31" s="79">
        <f>B7/A2</f>
        <v>25</v>
      </c>
      <c r="T31" s="247">
        <f>B7</f>
        <v>25</v>
      </c>
      <c r="U31" s="247">
        <f>B7/A2</f>
        <v>25</v>
      </c>
      <c r="V31" s="79">
        <f>B7</f>
        <v>25</v>
      </c>
      <c r="W31" s="79">
        <f>B7/A2</f>
        <v>25</v>
      </c>
      <c r="X31" s="247">
        <f>B7</f>
        <v>25</v>
      </c>
      <c r="Y31" s="247">
        <f>B7/A2</f>
        <v>25</v>
      </c>
      <c r="Z31" s="79">
        <f>B7</f>
        <v>25</v>
      </c>
      <c r="AA31" s="79">
        <f>B7/A2</f>
        <v>25</v>
      </c>
      <c r="AB31" s="247">
        <f>B7</f>
        <v>25</v>
      </c>
      <c r="AC31" s="247">
        <f>B7/A2</f>
        <v>25</v>
      </c>
      <c r="AD31" s="108"/>
      <c r="AE31" s="108"/>
      <c r="AF31" s="18"/>
      <c r="AG31" s="18"/>
      <c r="AH31" s="108">
        <f>B7</f>
        <v>25</v>
      </c>
      <c r="AI31" s="108">
        <f>B7/A2</f>
        <v>25</v>
      </c>
      <c r="AJ31" s="28">
        <f>B7</f>
        <v>25</v>
      </c>
      <c r="AK31" s="208">
        <f>B7/A2</f>
        <v>25</v>
      </c>
      <c r="AL31" s="335">
        <f>B7</f>
        <v>25</v>
      </c>
      <c r="AM31" s="79">
        <f>B7/A2</f>
        <v>25</v>
      </c>
      <c r="AN31" s="247">
        <f>B7</f>
        <v>25</v>
      </c>
      <c r="AO31" s="388">
        <f>B7/A2</f>
        <v>25</v>
      </c>
      <c r="AP31" s="329">
        <f>B7</f>
        <v>25</v>
      </c>
      <c r="AQ31" s="264">
        <f>B7/A2</f>
        <v>25</v>
      </c>
      <c r="AR31" s="219">
        <f>B7</f>
        <v>25</v>
      </c>
      <c r="AS31" s="208">
        <f>B7/A2</f>
        <v>25</v>
      </c>
      <c r="AT31" s="335">
        <f>B7</f>
        <v>25</v>
      </c>
      <c r="AU31" s="184">
        <f>B7/A2</f>
        <v>25</v>
      </c>
      <c r="AV31" s="68">
        <f>B7</f>
        <v>25</v>
      </c>
      <c r="AW31" s="73">
        <f>B7/A2</f>
        <v>25</v>
      </c>
      <c r="AX31" s="228">
        <f>B7</f>
        <v>25</v>
      </c>
      <c r="AY31" s="188">
        <f>B7/A2</f>
        <v>25</v>
      </c>
    </row>
    <row r="32" spans="1:51" ht="12.75">
      <c r="A32" s="21" t="s">
        <v>36</v>
      </c>
      <c r="B32" s="1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79"/>
      <c r="AE32" s="79"/>
      <c r="AF32" s="18"/>
      <c r="AG32" s="18"/>
      <c r="AH32" s="79"/>
      <c r="AI32" s="79"/>
      <c r="AJ32" s="28">
        <f>B8</f>
        <v>100</v>
      </c>
      <c r="AK32" s="208">
        <f>B8/A2</f>
        <v>100</v>
      </c>
      <c r="AL32" s="335">
        <f>B8</f>
        <v>100</v>
      </c>
      <c r="AM32" s="79">
        <f>B8/A2</f>
        <v>100</v>
      </c>
      <c r="AN32" s="247">
        <f>B8</f>
        <v>100</v>
      </c>
      <c r="AO32" s="388">
        <f>B8/A2</f>
        <v>100</v>
      </c>
      <c r="AP32" s="329">
        <f>B8</f>
        <v>100</v>
      </c>
      <c r="AQ32" s="264">
        <f>B8/A2</f>
        <v>100</v>
      </c>
      <c r="AR32" s="219">
        <f>B8</f>
        <v>100</v>
      </c>
      <c r="AS32" s="208">
        <f>B8/A2</f>
        <v>100</v>
      </c>
      <c r="AT32" s="335">
        <f>B8</f>
        <v>100</v>
      </c>
      <c r="AU32" s="184">
        <f>B8/A2</f>
        <v>100</v>
      </c>
      <c r="AV32" s="68">
        <f>B8</f>
        <v>100</v>
      </c>
      <c r="AW32" s="73">
        <f>B8/A2</f>
        <v>100</v>
      </c>
      <c r="AX32" s="228">
        <f>B8</f>
        <v>100</v>
      </c>
      <c r="AY32" s="188">
        <f>B8/A2</f>
        <v>100</v>
      </c>
    </row>
    <row r="33" spans="1:51" ht="12.75">
      <c r="A33" s="21" t="s">
        <v>37</v>
      </c>
      <c r="B33" s="17"/>
      <c r="C33" s="17"/>
      <c r="D33" s="18"/>
      <c r="E33" s="18"/>
      <c r="F33" s="17"/>
      <c r="G33" s="274"/>
      <c r="H33" s="403"/>
      <c r="I33" s="18"/>
      <c r="J33" s="264"/>
      <c r="K33" s="416"/>
      <c r="L33" s="287"/>
      <c r="M33" s="247"/>
      <c r="N33" s="79"/>
      <c r="O33" s="79"/>
      <c r="P33" s="247"/>
      <c r="Q33" s="247"/>
      <c r="R33" s="79"/>
      <c r="S33" s="79"/>
      <c r="T33" s="247"/>
      <c r="U33" s="247"/>
      <c r="V33" s="79"/>
      <c r="W33" s="79"/>
      <c r="X33" s="247"/>
      <c r="Y33" s="247"/>
      <c r="Z33" s="79"/>
      <c r="AA33" s="79"/>
      <c r="AB33" s="247"/>
      <c r="AC33" s="247"/>
      <c r="AD33" s="79"/>
      <c r="AE33" s="79"/>
      <c r="AF33" s="18"/>
      <c r="AG33" s="18"/>
      <c r="AH33" s="79"/>
      <c r="AI33" s="79"/>
      <c r="AJ33" s="28">
        <f>B9</f>
        <v>12</v>
      </c>
      <c r="AK33" s="208">
        <f>B9/A2</f>
        <v>12</v>
      </c>
      <c r="AL33" s="335">
        <f>B9</f>
        <v>12</v>
      </c>
      <c r="AM33" s="79">
        <f>B9/A2</f>
        <v>12</v>
      </c>
      <c r="AN33" s="247">
        <f>B9</f>
        <v>12</v>
      </c>
      <c r="AO33" s="388">
        <f>B9/A2</f>
        <v>12</v>
      </c>
      <c r="AP33" s="329">
        <f>B9</f>
        <v>12</v>
      </c>
      <c r="AQ33" s="264">
        <f>B9/A2</f>
        <v>12</v>
      </c>
      <c r="AR33" s="219">
        <f>B9</f>
        <v>12</v>
      </c>
      <c r="AS33" s="238">
        <f>B9/A2</f>
        <v>12</v>
      </c>
      <c r="AT33" s="335">
        <f>B9</f>
        <v>12</v>
      </c>
      <c r="AU33" s="184">
        <f>B9/A2</f>
        <v>12</v>
      </c>
      <c r="AV33" s="68">
        <f>B9</f>
        <v>12</v>
      </c>
      <c r="AW33" s="73">
        <f>B9/A2</f>
        <v>12</v>
      </c>
      <c r="AX33" s="228">
        <f>B9</f>
        <v>12</v>
      </c>
      <c r="AY33" s="188">
        <f>B9/A2</f>
        <v>12</v>
      </c>
    </row>
    <row r="34" spans="1:51" ht="12.75">
      <c r="A34" s="21" t="s">
        <v>96</v>
      </c>
      <c r="B34" s="17"/>
      <c r="C34" s="17"/>
      <c r="D34" s="18"/>
      <c r="E34" s="18"/>
      <c r="F34" s="17"/>
      <c r="G34" s="274"/>
      <c r="H34" s="448">
        <f>B8</f>
        <v>100</v>
      </c>
      <c r="I34" s="246">
        <f>B6/A2</f>
        <v>100</v>
      </c>
      <c r="J34" s="246">
        <f>B10</f>
        <v>150</v>
      </c>
      <c r="K34" s="459">
        <f>B10/A2</f>
        <v>150</v>
      </c>
      <c r="L34" s="287"/>
      <c r="M34" s="247"/>
      <c r="N34" s="79"/>
      <c r="O34" s="79"/>
      <c r="P34" s="247"/>
      <c r="Q34" s="247"/>
      <c r="R34" s="79"/>
      <c r="S34" s="79"/>
      <c r="T34" s="247"/>
      <c r="U34" s="247"/>
      <c r="V34" s="79"/>
      <c r="W34" s="79"/>
      <c r="X34" s="247"/>
      <c r="Y34" s="247"/>
      <c r="Z34" s="79"/>
      <c r="AA34" s="79"/>
      <c r="AB34" s="247"/>
      <c r="AC34" s="247"/>
      <c r="AD34" s="79"/>
      <c r="AE34" s="79"/>
      <c r="AF34" s="18"/>
      <c r="AG34" s="18"/>
      <c r="AH34" s="79"/>
      <c r="AI34" s="79"/>
      <c r="AJ34" s="28"/>
      <c r="AK34" s="208"/>
      <c r="AL34" s="335"/>
      <c r="AM34" s="79"/>
      <c r="AN34" s="247"/>
      <c r="AO34" s="388"/>
      <c r="AP34" s="329"/>
      <c r="AQ34" s="264"/>
      <c r="AR34" s="219"/>
      <c r="AS34" s="208"/>
      <c r="AT34" s="335"/>
      <c r="AU34" s="184"/>
      <c r="AV34" s="68"/>
      <c r="AW34" s="73"/>
      <c r="AX34" s="231"/>
      <c r="AY34" s="184"/>
    </row>
    <row r="35" spans="1:51" ht="12.75">
      <c r="A35" s="21" t="s">
        <v>49</v>
      </c>
      <c r="B35" s="17"/>
      <c r="C35" s="17"/>
      <c r="D35" s="18"/>
      <c r="E35" s="18"/>
      <c r="F35" s="17"/>
      <c r="G35" s="274"/>
      <c r="H35" s="403"/>
      <c r="I35" s="18"/>
      <c r="J35" s="264"/>
      <c r="K35" s="416"/>
      <c r="L35" s="287"/>
      <c r="M35" s="247"/>
      <c r="N35" s="79"/>
      <c r="O35" s="79"/>
      <c r="P35" s="247"/>
      <c r="Q35" s="247"/>
      <c r="R35" s="79"/>
      <c r="S35" s="79"/>
      <c r="T35" s="247"/>
      <c r="U35" s="247"/>
      <c r="V35" s="108">
        <f>B12</f>
        <v>50</v>
      </c>
      <c r="W35" s="108">
        <f>B12/A2</f>
        <v>50</v>
      </c>
      <c r="X35" s="247"/>
      <c r="Y35" s="247"/>
      <c r="Z35" s="79"/>
      <c r="AA35" s="79"/>
      <c r="AB35" s="247"/>
      <c r="AC35" s="247"/>
      <c r="AD35" s="79"/>
      <c r="AE35" s="79"/>
      <c r="AF35" s="18"/>
      <c r="AG35" s="18"/>
      <c r="AH35" s="79"/>
      <c r="AI35" s="79"/>
      <c r="AJ35" s="28"/>
      <c r="AK35" s="208"/>
      <c r="AL35" s="335"/>
      <c r="AM35" s="79"/>
      <c r="AN35" s="247"/>
      <c r="AO35" s="388"/>
      <c r="AP35" s="329"/>
      <c r="AQ35" s="264"/>
      <c r="AR35" s="219"/>
      <c r="AS35" s="208"/>
      <c r="AT35" s="335"/>
      <c r="AU35" s="184"/>
      <c r="AV35" s="68"/>
      <c r="AW35" s="73"/>
      <c r="AX35" s="231"/>
      <c r="AY35" s="184"/>
    </row>
    <row r="36" spans="1:51" ht="12.75">
      <c r="A36" s="21" t="s">
        <v>62</v>
      </c>
      <c r="B36" s="17"/>
      <c r="C36" s="17"/>
      <c r="D36" s="18"/>
      <c r="E36" s="18"/>
      <c r="F36" s="17"/>
      <c r="G36" s="274"/>
      <c r="H36" s="403"/>
      <c r="I36" s="18"/>
      <c r="J36" s="264"/>
      <c r="K36" s="416"/>
      <c r="L36" s="287"/>
      <c r="M36" s="247"/>
      <c r="N36" s="79"/>
      <c r="O36" s="79"/>
      <c r="P36" s="247"/>
      <c r="Q36" s="247"/>
      <c r="R36" s="79"/>
      <c r="S36" s="79"/>
      <c r="T36" s="247"/>
      <c r="U36" s="247"/>
      <c r="V36" s="79"/>
      <c r="W36" s="79"/>
      <c r="X36" s="247"/>
      <c r="Y36" s="247"/>
      <c r="Z36" s="79"/>
      <c r="AA36" s="79"/>
      <c r="AB36" s="247"/>
      <c r="AC36" s="247"/>
      <c r="AD36" s="79"/>
      <c r="AE36" s="79"/>
      <c r="AF36" s="18"/>
      <c r="AG36" s="18"/>
      <c r="AH36" s="79"/>
      <c r="AI36" s="79"/>
      <c r="AJ36" s="28">
        <f>B14*AK18</f>
        <v>160</v>
      </c>
      <c r="AK36" s="208">
        <f>(AK18*B14)/A2</f>
        <v>160</v>
      </c>
      <c r="AL36" s="335">
        <f>AM18*B14</f>
        <v>160</v>
      </c>
      <c r="AM36" s="79">
        <f>(AM18*B14)/A2</f>
        <v>160</v>
      </c>
      <c r="AN36" s="247">
        <f>AO18*B15</f>
        <v>20</v>
      </c>
      <c r="AO36" s="388">
        <f>(AO18*B15)/A2</f>
        <v>20</v>
      </c>
      <c r="AP36" s="329">
        <f>AQ18*B14</f>
        <v>0</v>
      </c>
      <c r="AQ36" s="264">
        <f>(AQ18*B14)/A2</f>
        <v>0</v>
      </c>
      <c r="AR36" s="219">
        <f>AS18*B14</f>
        <v>160</v>
      </c>
      <c r="AS36" s="208">
        <f>(AS18*B14)/A2</f>
        <v>160</v>
      </c>
      <c r="AT36" s="335">
        <f>B14*AU18</f>
        <v>160</v>
      </c>
      <c r="AU36" s="184">
        <f>(AU18*B14)/A2</f>
        <v>160</v>
      </c>
      <c r="AV36" s="68">
        <f>B14*AW18</f>
        <v>160</v>
      </c>
      <c r="AW36" s="73">
        <f>(AW18*B14)/A2</f>
        <v>160</v>
      </c>
      <c r="AX36" s="228">
        <f>AY18*B14</f>
        <v>160</v>
      </c>
      <c r="AY36" s="184">
        <f>(AY18*B14)/A2</f>
        <v>160</v>
      </c>
    </row>
    <row r="37" spans="1:51" ht="12.75">
      <c r="A37" s="21" t="s">
        <v>78</v>
      </c>
      <c r="B37" s="110">
        <f>B15</f>
        <v>5</v>
      </c>
      <c r="C37" s="111">
        <f>B15/A2</f>
        <v>5</v>
      </c>
      <c r="D37" s="112">
        <f>B15</f>
        <v>5</v>
      </c>
      <c r="E37" s="24">
        <f>B15/A2</f>
        <v>5</v>
      </c>
      <c r="F37" s="113">
        <f>B15</f>
        <v>5</v>
      </c>
      <c r="G37" s="279">
        <f>B15/A2</f>
        <v>5</v>
      </c>
      <c r="H37" s="449">
        <f>B15</f>
        <v>5</v>
      </c>
      <c r="I37" s="24">
        <f>B15/A2</f>
        <v>5</v>
      </c>
      <c r="J37" s="114">
        <f>B15</f>
        <v>5</v>
      </c>
      <c r="K37" s="422">
        <f>B15/A2</f>
        <v>5</v>
      </c>
      <c r="L37" s="451"/>
      <c r="M37" s="256"/>
      <c r="N37" s="81"/>
      <c r="O37" s="81"/>
      <c r="P37" s="305">
        <f>B15</f>
        <v>5</v>
      </c>
      <c r="Q37" s="305">
        <f>B15/A2</f>
        <v>5</v>
      </c>
      <c r="R37" s="114">
        <f>B15</f>
        <v>5</v>
      </c>
      <c r="S37" s="81">
        <f>B15/A2</f>
        <v>5</v>
      </c>
      <c r="T37" s="305">
        <f>B15</f>
        <v>5</v>
      </c>
      <c r="U37" s="256">
        <f>B15/A2</f>
        <v>5</v>
      </c>
      <c r="V37" s="114">
        <f>B15</f>
        <v>5</v>
      </c>
      <c r="W37" s="81">
        <f>B15/A2</f>
        <v>5</v>
      </c>
      <c r="X37" s="305">
        <f>B15</f>
        <v>5</v>
      </c>
      <c r="Y37" s="256">
        <f>B15/A2</f>
        <v>5</v>
      </c>
      <c r="Z37" s="114">
        <f>B15</f>
        <v>5</v>
      </c>
      <c r="AA37" s="81">
        <f>B15/A2</f>
        <v>5</v>
      </c>
      <c r="AB37" s="305">
        <f>B15</f>
        <v>5</v>
      </c>
      <c r="AC37" s="256">
        <f>B15/A2</f>
        <v>5</v>
      </c>
      <c r="AD37" s="110"/>
      <c r="AE37" s="111"/>
      <c r="AF37" s="112"/>
      <c r="AG37" s="24"/>
      <c r="AH37" s="114">
        <f>B15</f>
        <v>5</v>
      </c>
      <c r="AI37" s="81">
        <f>B15/A2</f>
        <v>5</v>
      </c>
      <c r="AJ37" s="98">
        <f>B15</f>
        <v>5</v>
      </c>
      <c r="AK37" s="212">
        <f>B15/A2</f>
        <v>5</v>
      </c>
      <c r="AL37" s="338">
        <f>B15</f>
        <v>5</v>
      </c>
      <c r="AM37" s="81">
        <f>B15/A2</f>
        <v>5</v>
      </c>
      <c r="AN37" s="305">
        <f>B15</f>
        <v>5</v>
      </c>
      <c r="AO37" s="394">
        <f>B15/A2</f>
        <v>5</v>
      </c>
      <c r="AP37" s="332">
        <f>B15</f>
        <v>5</v>
      </c>
      <c r="AQ37" s="81">
        <f>B15/A2</f>
        <v>5</v>
      </c>
      <c r="AR37" s="237">
        <f>B15</f>
        <v>5</v>
      </c>
      <c r="AS37" s="239">
        <f>B15/A2</f>
        <v>5</v>
      </c>
      <c r="AT37" s="338">
        <f>B15</f>
        <v>5</v>
      </c>
      <c r="AU37" s="190">
        <f>B15/A2</f>
        <v>5</v>
      </c>
      <c r="AV37" s="115">
        <f>B15</f>
        <v>5</v>
      </c>
      <c r="AW37" s="75">
        <f>B15/A2</f>
        <v>5</v>
      </c>
      <c r="AX37" s="232">
        <f>B15</f>
        <v>5</v>
      </c>
      <c r="AY37" s="189">
        <f>B15/A2</f>
        <v>5</v>
      </c>
    </row>
    <row r="38" spans="1:51" ht="12.75">
      <c r="A38" s="21" t="s">
        <v>79</v>
      </c>
      <c r="B38" s="23"/>
      <c r="C38" s="23"/>
      <c r="D38" s="24"/>
      <c r="E38" s="24"/>
      <c r="F38" s="23"/>
      <c r="G38" s="279"/>
      <c r="H38" s="409"/>
      <c r="I38" s="24"/>
      <c r="J38" s="81"/>
      <c r="K38" s="422"/>
      <c r="L38" s="292"/>
      <c r="M38" s="256"/>
      <c r="N38" s="81"/>
      <c r="O38" s="81"/>
      <c r="P38" s="256"/>
      <c r="Q38" s="256"/>
      <c r="R38" s="81"/>
      <c r="S38" s="81"/>
      <c r="T38" s="256"/>
      <c r="U38" s="256"/>
      <c r="V38" s="81"/>
      <c r="W38" s="81"/>
      <c r="X38" s="256"/>
      <c r="Y38" s="256"/>
      <c r="Z38" s="81"/>
      <c r="AA38" s="81"/>
      <c r="AB38" s="256"/>
      <c r="AC38" s="256"/>
      <c r="AD38" s="81"/>
      <c r="AE38" s="81"/>
      <c r="AF38" s="24"/>
      <c r="AG38" s="24"/>
      <c r="AH38" s="81"/>
      <c r="AI38" s="81"/>
      <c r="AJ38" s="29"/>
      <c r="AK38" s="212"/>
      <c r="AL38" s="376"/>
      <c r="AM38" s="81"/>
      <c r="AN38" s="256"/>
      <c r="AO38" s="394"/>
      <c r="AP38" s="332">
        <f>B16</f>
        <v>25</v>
      </c>
      <c r="AQ38" s="81">
        <f>B16/A2</f>
        <v>25</v>
      </c>
      <c r="AR38" s="324"/>
      <c r="AS38" s="325"/>
      <c r="AT38" s="241">
        <f>B16</f>
        <v>25</v>
      </c>
      <c r="AU38" s="130">
        <f>B16/A2</f>
        <v>25</v>
      </c>
      <c r="AV38" s="326"/>
      <c r="AW38" s="327"/>
      <c r="AX38" s="233">
        <f>B16</f>
        <v>25</v>
      </c>
      <c r="AY38" s="190">
        <f>AX38/A2</f>
        <v>25</v>
      </c>
    </row>
    <row r="39" spans="1:51" ht="12.75">
      <c r="A39" s="116" t="s">
        <v>100</v>
      </c>
      <c r="B39" s="100"/>
      <c r="C39" s="100"/>
      <c r="D39" s="101"/>
      <c r="E39" s="101"/>
      <c r="F39" s="100"/>
      <c r="G39" s="280"/>
      <c r="H39" s="410"/>
      <c r="I39" s="101"/>
      <c r="J39" s="103"/>
      <c r="K39" s="423"/>
      <c r="L39" s="452">
        <f>B17</f>
        <v>350</v>
      </c>
      <c r="M39" s="246">
        <f>L39/A2</f>
        <v>350</v>
      </c>
      <c r="N39" s="103"/>
      <c r="O39" s="103"/>
      <c r="P39" s="260"/>
      <c r="Q39" s="260"/>
      <c r="R39" s="103"/>
      <c r="S39" s="103"/>
      <c r="T39" s="260"/>
      <c r="U39" s="260"/>
      <c r="V39" s="103"/>
      <c r="W39" s="103"/>
      <c r="X39" s="260"/>
      <c r="Y39" s="260"/>
      <c r="Z39" s="103"/>
      <c r="AA39" s="103"/>
      <c r="AB39" s="260"/>
      <c r="AC39" s="260"/>
      <c r="AD39" s="103"/>
      <c r="AE39" s="103"/>
      <c r="AF39" s="101"/>
      <c r="AG39" s="101"/>
      <c r="AH39" s="103"/>
      <c r="AI39" s="103"/>
      <c r="AJ39" s="118"/>
      <c r="AK39" s="213"/>
      <c r="AL39" s="339"/>
      <c r="AM39" s="103"/>
      <c r="AN39" s="260"/>
      <c r="AO39" s="396"/>
      <c r="AP39" s="329"/>
      <c r="AQ39" s="264"/>
      <c r="AR39" s="219"/>
      <c r="AS39" s="208"/>
      <c r="AT39" s="339"/>
      <c r="AU39" s="191"/>
      <c r="AV39" s="102"/>
      <c r="AW39" s="104"/>
      <c r="AX39" s="234"/>
      <c r="AY39" s="191"/>
    </row>
    <row r="40" spans="1:51" ht="12.75">
      <c r="A40" s="22" t="s">
        <v>41</v>
      </c>
      <c r="B40" s="17"/>
      <c r="C40" s="17"/>
      <c r="D40" s="18"/>
      <c r="E40" s="18"/>
      <c r="F40" s="17"/>
      <c r="G40" s="274"/>
      <c r="H40" s="403"/>
      <c r="I40" s="18"/>
      <c r="J40" s="264"/>
      <c r="K40" s="416"/>
      <c r="L40" s="453"/>
      <c r="M40" s="306"/>
      <c r="N40" s="79"/>
      <c r="O40" s="79"/>
      <c r="P40" s="247"/>
      <c r="Q40" s="247"/>
      <c r="R40" s="79"/>
      <c r="S40" s="79"/>
      <c r="T40" s="247"/>
      <c r="U40" s="247"/>
      <c r="V40" s="79"/>
      <c r="W40" s="79"/>
      <c r="X40" s="247"/>
      <c r="Y40" s="247"/>
      <c r="Z40" s="79"/>
      <c r="AA40" s="79"/>
      <c r="AB40" s="247"/>
      <c r="AC40" s="247"/>
      <c r="AD40" s="79"/>
      <c r="AE40" s="79"/>
      <c r="AF40" s="108">
        <f>B13</f>
        <v>41</v>
      </c>
      <c r="AG40" s="108">
        <f>B13/A2</f>
        <v>41</v>
      </c>
      <c r="AH40" s="108">
        <f>B13</f>
        <v>41</v>
      </c>
      <c r="AI40" s="108">
        <f>B13/A2</f>
        <v>41</v>
      </c>
      <c r="AJ40" s="28"/>
      <c r="AK40" s="208"/>
      <c r="AL40" s="335"/>
      <c r="AM40" s="79"/>
      <c r="AN40" s="247"/>
      <c r="AO40" s="388"/>
      <c r="AP40" s="329"/>
      <c r="AQ40" s="264"/>
      <c r="AR40" s="219"/>
      <c r="AS40" s="208"/>
      <c r="AT40" s="335"/>
      <c r="AU40" s="184"/>
      <c r="AV40" s="68"/>
      <c r="AW40" s="73"/>
      <c r="AX40" s="231"/>
      <c r="AY40" s="184"/>
    </row>
    <row r="41" spans="1:51" ht="13.5" thickBot="1">
      <c r="A41" s="175"/>
      <c r="B41" s="50"/>
      <c r="C41" s="50"/>
      <c r="D41" s="51"/>
      <c r="E41" s="51"/>
      <c r="F41" s="50"/>
      <c r="G41" s="276"/>
      <c r="H41" s="405"/>
      <c r="I41" s="51"/>
      <c r="J41" s="265"/>
      <c r="K41" s="418"/>
      <c r="L41" s="454"/>
      <c r="M41" s="307"/>
      <c r="N41" s="82"/>
      <c r="O41" s="82"/>
      <c r="P41" s="252"/>
      <c r="Q41" s="252"/>
      <c r="R41" s="82"/>
      <c r="S41" s="82"/>
      <c r="T41" s="252"/>
      <c r="U41" s="252"/>
      <c r="V41" s="82"/>
      <c r="W41" s="82"/>
      <c r="X41" s="252"/>
      <c r="Y41" s="252"/>
      <c r="Z41" s="82"/>
      <c r="AA41" s="82"/>
      <c r="AB41" s="252"/>
      <c r="AC41" s="252"/>
      <c r="AD41" s="82"/>
      <c r="AE41" s="82"/>
      <c r="AF41" s="51"/>
      <c r="AG41" s="51"/>
      <c r="AH41" s="82"/>
      <c r="AI41" s="82"/>
      <c r="AJ41" s="171"/>
      <c r="AK41" s="210"/>
      <c r="AL41" s="336"/>
      <c r="AM41" s="82"/>
      <c r="AN41" s="252"/>
      <c r="AO41" s="390"/>
      <c r="AP41" s="330"/>
      <c r="AQ41" s="265"/>
      <c r="AR41" s="220"/>
      <c r="AS41" s="210"/>
      <c r="AT41" s="336"/>
      <c r="AU41" s="186"/>
      <c r="AV41" s="70"/>
      <c r="AW41" s="134"/>
      <c r="AX41" s="229"/>
      <c r="AY41" s="186"/>
    </row>
    <row r="42" spans="1:51" ht="13.5" thickBot="1">
      <c r="A42" s="178" t="s">
        <v>38</v>
      </c>
      <c r="B42" s="145">
        <f>A4*1.075</f>
        <v>5375</v>
      </c>
      <c r="C42" s="145">
        <f>(A4*1.075)/A2</f>
        <v>5375</v>
      </c>
      <c r="D42" s="146">
        <f>A4*1.075</f>
        <v>5375</v>
      </c>
      <c r="E42" s="147">
        <f>(A4*1.075)/A2</f>
        <v>5375</v>
      </c>
      <c r="F42" s="179">
        <f>A4*1.075</f>
        <v>5375</v>
      </c>
      <c r="G42" s="277">
        <f>(A4*1.075)/A2</f>
        <v>5375</v>
      </c>
      <c r="H42" s="436">
        <f>A4*1.075</f>
        <v>5375</v>
      </c>
      <c r="I42" s="147">
        <f>(B5*1.075)/A2</f>
        <v>5778.125</v>
      </c>
      <c r="J42" s="268">
        <f>A4*1.075</f>
        <v>5375</v>
      </c>
      <c r="K42" s="419">
        <f>(A4*1.075)/A2</f>
        <v>5375</v>
      </c>
      <c r="L42" s="455"/>
      <c r="M42" s="308"/>
      <c r="N42" s="150"/>
      <c r="O42" s="150"/>
      <c r="P42" s="257">
        <f>A4*1.075</f>
        <v>5375</v>
      </c>
      <c r="Q42" s="253">
        <f>(A4*1.075)/A2</f>
        <v>5375</v>
      </c>
      <c r="R42" s="150">
        <f>A4*1.075</f>
        <v>5375</v>
      </c>
      <c r="S42" s="150">
        <f>(A4*1.075)/A2</f>
        <v>5375</v>
      </c>
      <c r="T42" s="257">
        <f>A4*1.075</f>
        <v>5375</v>
      </c>
      <c r="U42" s="253">
        <f>(A4*1.075)/A2</f>
        <v>5375</v>
      </c>
      <c r="V42" s="149">
        <f>A4*1.075</f>
        <v>5375</v>
      </c>
      <c r="W42" s="150">
        <f>(A4*1.075)/A2</f>
        <v>5375</v>
      </c>
      <c r="X42" s="257">
        <f>A4*1.075</f>
        <v>5375</v>
      </c>
      <c r="Y42" s="253">
        <f>(A4*1.075)/A2</f>
        <v>5375</v>
      </c>
      <c r="Z42" s="149">
        <f>A4*1.075</f>
        <v>5375</v>
      </c>
      <c r="AA42" s="150">
        <f>(A4*1.075)/A2</f>
        <v>5375</v>
      </c>
      <c r="AB42" s="257">
        <f>A4*1.075</f>
        <v>5375</v>
      </c>
      <c r="AC42" s="253">
        <f>(A4*1.075)/A2</f>
        <v>5375</v>
      </c>
      <c r="AD42" s="150"/>
      <c r="AE42" s="150"/>
      <c r="AF42" s="147"/>
      <c r="AG42" s="147"/>
      <c r="AH42" s="150">
        <f>A4*1.075</f>
        <v>5375</v>
      </c>
      <c r="AI42" s="150">
        <f>(A4*1.075)/A2</f>
        <v>5375</v>
      </c>
      <c r="AJ42" s="174">
        <f>A4*1.075</f>
        <v>5375</v>
      </c>
      <c r="AK42" s="211">
        <f>(A4*1.075)/A2</f>
        <v>5375</v>
      </c>
      <c r="AL42" s="337">
        <f>A4*1.075</f>
        <v>5375</v>
      </c>
      <c r="AM42" s="150">
        <f>(A4*1.075)/A2</f>
        <v>5375</v>
      </c>
      <c r="AN42" s="253">
        <f>A4*1.075</f>
        <v>5375</v>
      </c>
      <c r="AO42" s="391">
        <f>(A4*1.075)/A2</f>
        <v>5375</v>
      </c>
      <c r="AP42" s="331">
        <f>A4*1.075</f>
        <v>5375</v>
      </c>
      <c r="AQ42" s="266">
        <f>(A4*1.075)/A2</f>
        <v>5375</v>
      </c>
      <c r="AR42" s="221">
        <f>A4*1.075</f>
        <v>5375</v>
      </c>
      <c r="AS42" s="211">
        <f>(A4*1.075)/A2</f>
        <v>5375</v>
      </c>
      <c r="AT42" s="337">
        <f>A4*1.075</f>
        <v>5375</v>
      </c>
      <c r="AU42" s="187">
        <f>(A4*1.075)/A2</f>
        <v>5375</v>
      </c>
      <c r="AV42" s="151">
        <f>A4*1.075</f>
        <v>5375</v>
      </c>
      <c r="AW42" s="160">
        <f>(A4*1.075)/A2</f>
        <v>5375</v>
      </c>
      <c r="AX42" s="230">
        <f>A4*1.075</f>
        <v>5375</v>
      </c>
      <c r="AY42" s="187">
        <f>(A4*1.075)/A2</f>
        <v>5375</v>
      </c>
    </row>
    <row r="43" spans="1:51" ht="12.75">
      <c r="A43" s="176" t="s">
        <v>51</v>
      </c>
      <c r="B43" s="13">
        <f aca="true" t="shared" si="3" ref="B43:G43">B42*0.1116</f>
        <v>599.85</v>
      </c>
      <c r="C43" s="137">
        <f>C42*0.1116</f>
        <v>599.85</v>
      </c>
      <c r="D43" s="14">
        <f t="shared" si="3"/>
        <v>599.85</v>
      </c>
      <c r="E43" s="138">
        <f t="shared" si="3"/>
        <v>599.85</v>
      </c>
      <c r="F43" s="13">
        <f t="shared" si="3"/>
        <v>599.85</v>
      </c>
      <c r="G43" s="282">
        <f t="shared" si="3"/>
        <v>599.85</v>
      </c>
      <c r="H43" s="407">
        <f>H42*0.1116</f>
        <v>599.85</v>
      </c>
      <c r="I43" s="138">
        <f>I42*0.1116</f>
        <v>644.83875</v>
      </c>
      <c r="J43" s="267">
        <f>J42*0.1116</f>
        <v>599.85</v>
      </c>
      <c r="K43" s="425">
        <f>K42*0.1116</f>
        <v>599.85</v>
      </c>
      <c r="L43" s="456"/>
      <c r="M43" s="310"/>
      <c r="N43" s="85"/>
      <c r="O43" s="85"/>
      <c r="P43" s="255">
        <f aca="true" t="shared" si="4" ref="P43:AC43">P42*0.1116</f>
        <v>599.85</v>
      </c>
      <c r="Q43" s="258">
        <f t="shared" si="4"/>
        <v>599.85</v>
      </c>
      <c r="R43" s="85">
        <f t="shared" si="4"/>
        <v>599.85</v>
      </c>
      <c r="S43" s="139">
        <f t="shared" si="4"/>
        <v>599.85</v>
      </c>
      <c r="T43" s="255">
        <f t="shared" si="4"/>
        <v>599.85</v>
      </c>
      <c r="U43" s="258">
        <f t="shared" si="4"/>
        <v>599.85</v>
      </c>
      <c r="V43" s="85">
        <f t="shared" si="4"/>
        <v>599.85</v>
      </c>
      <c r="W43" s="139">
        <f t="shared" si="4"/>
        <v>599.85</v>
      </c>
      <c r="X43" s="255">
        <f t="shared" si="4"/>
        <v>599.85</v>
      </c>
      <c r="Y43" s="258">
        <f t="shared" si="4"/>
        <v>599.85</v>
      </c>
      <c r="Z43" s="85">
        <f t="shared" si="4"/>
        <v>599.85</v>
      </c>
      <c r="AA43" s="139">
        <f t="shared" si="4"/>
        <v>599.85</v>
      </c>
      <c r="AB43" s="255">
        <f t="shared" si="4"/>
        <v>599.85</v>
      </c>
      <c r="AC43" s="258">
        <f t="shared" si="4"/>
        <v>599.85</v>
      </c>
      <c r="AD43" s="140"/>
      <c r="AE43" s="140"/>
      <c r="AF43" s="14"/>
      <c r="AG43" s="177"/>
      <c r="AH43" s="85">
        <f aca="true" t="shared" si="5" ref="AH43:AO43">AH42*0.1116</f>
        <v>599.85</v>
      </c>
      <c r="AI43" s="139">
        <f t="shared" si="5"/>
        <v>599.85</v>
      </c>
      <c r="AJ43" s="6">
        <f t="shared" si="5"/>
        <v>599.85</v>
      </c>
      <c r="AK43" s="214">
        <f t="shared" si="5"/>
        <v>599.85</v>
      </c>
      <c r="AL43" s="334">
        <f>AL42*0.1116</f>
        <v>599.85</v>
      </c>
      <c r="AM43" s="139">
        <f>AM42*0.1116</f>
        <v>599.85</v>
      </c>
      <c r="AN43" s="255">
        <f t="shared" si="5"/>
        <v>599.85</v>
      </c>
      <c r="AO43" s="398">
        <f t="shared" si="5"/>
        <v>599.85</v>
      </c>
      <c r="AP43" s="328">
        <f aca="true" t="shared" si="6" ref="AP43:AW43">AP42*0.1116</f>
        <v>599.85</v>
      </c>
      <c r="AQ43" s="139">
        <f t="shared" si="6"/>
        <v>599.85</v>
      </c>
      <c r="AR43" s="218">
        <f>AR42*0.1116</f>
        <v>599.85</v>
      </c>
      <c r="AS43" s="214">
        <f>AS42*0.1116</f>
        <v>599.85</v>
      </c>
      <c r="AT43" s="334">
        <f>AT42*0.1116</f>
        <v>599.85</v>
      </c>
      <c r="AU43" s="192">
        <f>AU42*0.1116</f>
        <v>599.85</v>
      </c>
      <c r="AV43" s="84">
        <f t="shared" si="6"/>
        <v>599.85</v>
      </c>
      <c r="AW43" s="236">
        <f t="shared" si="6"/>
        <v>599.85</v>
      </c>
      <c r="AX43" s="227">
        <f>AX42*0.1116</f>
        <v>599.85</v>
      </c>
      <c r="AY43" s="192">
        <f>AY42*0.1116</f>
        <v>599.85</v>
      </c>
    </row>
    <row r="44" spans="1:51" ht="12.75">
      <c r="A44" s="21" t="s">
        <v>52</v>
      </c>
      <c r="B44" s="17">
        <f aca="true" t="shared" si="7" ref="B44:G44">B42*0.8884</f>
        <v>4775.15</v>
      </c>
      <c r="C44" s="23">
        <f t="shared" si="7"/>
        <v>4775.15</v>
      </c>
      <c r="D44" s="18">
        <f t="shared" si="7"/>
        <v>4775.15</v>
      </c>
      <c r="E44" s="24">
        <f t="shared" si="7"/>
        <v>4775.15</v>
      </c>
      <c r="F44" s="17">
        <f t="shared" si="7"/>
        <v>4775.15</v>
      </c>
      <c r="G44" s="279">
        <f t="shared" si="7"/>
        <v>4775.15</v>
      </c>
      <c r="H44" s="403">
        <f>H42*0.8884</f>
        <v>4775.15</v>
      </c>
      <c r="I44" s="24">
        <f>I42*0.8884</f>
        <v>5133.28625</v>
      </c>
      <c r="J44" s="264">
        <f>J42*0.8884</f>
        <v>4775.15</v>
      </c>
      <c r="K44" s="422">
        <f>K42*0.8884</f>
        <v>4775.15</v>
      </c>
      <c r="L44" s="453"/>
      <c r="M44" s="311"/>
      <c r="N44" s="79"/>
      <c r="O44" s="79"/>
      <c r="P44" s="247">
        <f aca="true" t="shared" si="8" ref="P44:AC44">P42*0.8884</f>
        <v>4775.15</v>
      </c>
      <c r="Q44" s="256">
        <f t="shared" si="8"/>
        <v>4775.15</v>
      </c>
      <c r="R44" s="79">
        <f t="shared" si="8"/>
        <v>4775.15</v>
      </c>
      <c r="S44" s="81">
        <f t="shared" si="8"/>
        <v>4775.15</v>
      </c>
      <c r="T44" s="247">
        <f t="shared" si="8"/>
        <v>4775.15</v>
      </c>
      <c r="U44" s="256">
        <f t="shared" si="8"/>
        <v>4775.15</v>
      </c>
      <c r="V44" s="79">
        <f>V42*0.8884</f>
        <v>4775.15</v>
      </c>
      <c r="W44" s="81">
        <f>W42*0.8884</f>
        <v>4775.15</v>
      </c>
      <c r="X44" s="247">
        <f>X42*0.8884</f>
        <v>4775.15</v>
      </c>
      <c r="Y44" s="256">
        <f>Y42*0.8884</f>
        <v>4775.15</v>
      </c>
      <c r="Z44" s="79">
        <f t="shared" si="8"/>
        <v>4775.15</v>
      </c>
      <c r="AA44" s="81">
        <f t="shared" si="8"/>
        <v>4775.15</v>
      </c>
      <c r="AB44" s="247">
        <f t="shared" si="8"/>
        <v>4775.15</v>
      </c>
      <c r="AC44" s="256">
        <f t="shared" si="8"/>
        <v>4775.15</v>
      </c>
      <c r="AD44" s="83"/>
      <c r="AE44" s="83"/>
      <c r="AF44" s="18"/>
      <c r="AG44" s="25"/>
      <c r="AH44" s="79">
        <f aca="true" t="shared" si="9" ref="AH44:AO44">AH42*0.8884</f>
        <v>4775.15</v>
      </c>
      <c r="AI44" s="81">
        <f t="shared" si="9"/>
        <v>4775.15</v>
      </c>
      <c r="AJ44" s="28">
        <f t="shared" si="9"/>
        <v>4775.15</v>
      </c>
      <c r="AK44" s="212">
        <f t="shared" si="9"/>
        <v>4775.15</v>
      </c>
      <c r="AL44" s="335">
        <f>AL42*0.8884</f>
        <v>4775.15</v>
      </c>
      <c r="AM44" s="81">
        <f>AM42*0.8884</f>
        <v>4775.15</v>
      </c>
      <c r="AN44" s="247">
        <f t="shared" si="9"/>
        <v>4775.15</v>
      </c>
      <c r="AO44" s="394">
        <f t="shared" si="9"/>
        <v>4775.15</v>
      </c>
      <c r="AP44" s="329">
        <f aca="true" t="shared" si="10" ref="AP44:AW44">AP42*0.8884</f>
        <v>4775.15</v>
      </c>
      <c r="AQ44" s="81">
        <f t="shared" si="10"/>
        <v>4775.15</v>
      </c>
      <c r="AR44" s="219">
        <f>AR42*0.8884</f>
        <v>4775.15</v>
      </c>
      <c r="AS44" s="212">
        <f>AS42*0.8884</f>
        <v>4775.15</v>
      </c>
      <c r="AT44" s="335">
        <f>AT42*0.8884</f>
        <v>4775.15</v>
      </c>
      <c r="AU44" s="190">
        <f>AU42*0.8884</f>
        <v>4775.15</v>
      </c>
      <c r="AV44" s="68">
        <f t="shared" si="10"/>
        <v>4775.15</v>
      </c>
      <c r="AW44" s="75">
        <f t="shared" si="10"/>
        <v>4775.15</v>
      </c>
      <c r="AX44" s="231">
        <f>AX42*0.8884</f>
        <v>4775.15</v>
      </c>
      <c r="AY44" s="190">
        <f>AY42*0.8884</f>
        <v>4775.15</v>
      </c>
    </row>
    <row r="45" spans="1:51" ht="13.5" thickBot="1">
      <c r="A45" s="175"/>
      <c r="B45" s="50"/>
      <c r="C45" s="50"/>
      <c r="D45" s="51"/>
      <c r="E45" s="51"/>
      <c r="F45" s="50"/>
      <c r="G45" s="276"/>
      <c r="H45" s="405"/>
      <c r="I45" s="51"/>
      <c r="J45" s="265"/>
      <c r="K45" s="418"/>
      <c r="L45" s="454"/>
      <c r="M45" s="307"/>
      <c r="N45" s="82"/>
      <c r="O45" s="82"/>
      <c r="P45" s="252"/>
      <c r="Q45" s="252"/>
      <c r="R45" s="82"/>
      <c r="S45" s="82"/>
      <c r="T45" s="252"/>
      <c r="U45" s="252"/>
      <c r="V45" s="82"/>
      <c r="W45" s="82"/>
      <c r="X45" s="252"/>
      <c r="Y45" s="252"/>
      <c r="Z45" s="82"/>
      <c r="AA45" s="82"/>
      <c r="AB45" s="252"/>
      <c r="AC45" s="252"/>
      <c r="AD45" s="82"/>
      <c r="AE45" s="82"/>
      <c r="AF45" s="51"/>
      <c r="AG45" s="51"/>
      <c r="AH45" s="82"/>
      <c r="AI45" s="82"/>
      <c r="AJ45" s="171"/>
      <c r="AK45" s="210"/>
      <c r="AL45" s="336"/>
      <c r="AM45" s="82"/>
      <c r="AN45" s="252"/>
      <c r="AO45" s="390"/>
      <c r="AP45" s="330"/>
      <c r="AQ45" s="265"/>
      <c r="AR45" s="220"/>
      <c r="AS45" s="210"/>
      <c r="AT45" s="336"/>
      <c r="AU45" s="186"/>
      <c r="AV45" s="70"/>
      <c r="AW45" s="134"/>
      <c r="AX45" s="229"/>
      <c r="AY45" s="186"/>
    </row>
    <row r="46" spans="1:51" ht="13.5" thickBot="1">
      <c r="A46" s="181" t="s">
        <v>23</v>
      </c>
      <c r="B46" s="145">
        <f>A4</f>
        <v>5000</v>
      </c>
      <c r="C46" s="145">
        <f>A4/A2</f>
        <v>5000</v>
      </c>
      <c r="D46" s="147">
        <f>A4</f>
        <v>5000</v>
      </c>
      <c r="E46" s="147">
        <f>A4/A2</f>
        <v>5000</v>
      </c>
      <c r="F46" s="145">
        <f>A4</f>
        <v>5000</v>
      </c>
      <c r="G46" s="277">
        <f>A4/A2</f>
        <v>5000</v>
      </c>
      <c r="H46" s="406">
        <f>A4</f>
        <v>5000</v>
      </c>
      <c r="I46" s="147">
        <f>A4/A2</f>
        <v>5000</v>
      </c>
      <c r="J46" s="266">
        <f>A4</f>
        <v>5000</v>
      </c>
      <c r="K46" s="419">
        <f>A4/A2</f>
        <v>5000</v>
      </c>
      <c r="L46" s="457"/>
      <c r="M46" s="308"/>
      <c r="N46" s="150">
        <f>SUM(N48:N50)</f>
        <v>5000</v>
      </c>
      <c r="O46" s="150">
        <f>SUM(O48:O50)</f>
        <v>5000</v>
      </c>
      <c r="P46" s="253">
        <f>A4</f>
        <v>5000</v>
      </c>
      <c r="Q46" s="253">
        <f>A4/A2</f>
        <v>5000</v>
      </c>
      <c r="R46" s="150">
        <f>A4</f>
        <v>5000</v>
      </c>
      <c r="S46" s="150">
        <f>A4/A2</f>
        <v>5000</v>
      </c>
      <c r="T46" s="253">
        <f>A4</f>
        <v>5000</v>
      </c>
      <c r="U46" s="253">
        <f>A4/A2</f>
        <v>5000</v>
      </c>
      <c r="V46" s="150">
        <f>A4-V57</f>
        <v>5000</v>
      </c>
      <c r="W46" s="150">
        <f>(A4-W57)/A2</f>
        <v>5000</v>
      </c>
      <c r="X46" s="253">
        <f>A4</f>
        <v>5000</v>
      </c>
      <c r="Y46" s="253">
        <f>A4/A2</f>
        <v>5000</v>
      </c>
      <c r="Z46" s="150">
        <f>A4</f>
        <v>5000</v>
      </c>
      <c r="AA46" s="150">
        <f>A4/A2</f>
        <v>5000</v>
      </c>
      <c r="AB46" s="253">
        <f>A4</f>
        <v>5000</v>
      </c>
      <c r="AC46" s="253">
        <f>A4/A2</f>
        <v>5000</v>
      </c>
      <c r="AD46" s="150"/>
      <c r="AE46" s="150"/>
      <c r="AF46" s="147"/>
      <c r="AG46" s="147"/>
      <c r="AH46" s="150">
        <f>A4</f>
        <v>5000</v>
      </c>
      <c r="AI46" s="150">
        <f>A4/A2</f>
        <v>5000</v>
      </c>
      <c r="AJ46" s="174">
        <f>A4</f>
        <v>5000</v>
      </c>
      <c r="AK46" s="211">
        <f>A4/A2</f>
        <v>5000</v>
      </c>
      <c r="AL46" s="337">
        <f>A4</f>
        <v>5000</v>
      </c>
      <c r="AM46" s="150">
        <f>AL46/A2</f>
        <v>5000</v>
      </c>
      <c r="AN46" s="253">
        <f>A4</f>
        <v>5000</v>
      </c>
      <c r="AO46" s="391">
        <f>AN46/A2</f>
        <v>5000</v>
      </c>
      <c r="AP46" s="331">
        <f>A4</f>
        <v>5000</v>
      </c>
      <c r="AQ46" s="266">
        <f>AP46/A2</f>
        <v>5000</v>
      </c>
      <c r="AR46" s="221">
        <f>A4</f>
        <v>5000</v>
      </c>
      <c r="AS46" s="211">
        <f>AR46/A2</f>
        <v>5000</v>
      </c>
      <c r="AT46" s="337">
        <f>A4</f>
        <v>5000</v>
      </c>
      <c r="AU46" s="187">
        <f>AT46/A2</f>
        <v>5000</v>
      </c>
      <c r="AV46" s="151">
        <f>A4</f>
        <v>5000</v>
      </c>
      <c r="AW46" s="160">
        <f>AV46/A2</f>
        <v>5000</v>
      </c>
      <c r="AX46" s="230">
        <f>A4</f>
        <v>5000</v>
      </c>
      <c r="AY46" s="187">
        <f>A4/A2</f>
        <v>5000</v>
      </c>
    </row>
    <row r="47" spans="1:51" ht="12.75">
      <c r="A47" s="180" t="s">
        <v>4</v>
      </c>
      <c r="B47" s="13"/>
      <c r="C47" s="13"/>
      <c r="D47" s="14"/>
      <c r="E47" s="14"/>
      <c r="F47" s="13"/>
      <c r="G47" s="278"/>
      <c r="H47" s="407"/>
      <c r="I47" s="14"/>
      <c r="J47" s="267"/>
      <c r="K47" s="420"/>
      <c r="L47" s="456"/>
      <c r="M47" s="309"/>
      <c r="N47" s="85"/>
      <c r="O47" s="85"/>
      <c r="P47" s="255"/>
      <c r="Q47" s="255"/>
      <c r="R47" s="85"/>
      <c r="S47" s="85"/>
      <c r="T47" s="255"/>
      <c r="U47" s="255"/>
      <c r="V47" s="85"/>
      <c r="W47" s="85"/>
      <c r="X47" s="255"/>
      <c r="Y47" s="255"/>
      <c r="Z47" s="85"/>
      <c r="AA47" s="85"/>
      <c r="AB47" s="255"/>
      <c r="AC47" s="255"/>
      <c r="AD47" s="85"/>
      <c r="AE47" s="85"/>
      <c r="AF47" s="14"/>
      <c r="AG47" s="14"/>
      <c r="AH47" s="85"/>
      <c r="AI47" s="85"/>
      <c r="AJ47" s="6"/>
      <c r="AK47" s="207"/>
      <c r="AL47" s="334"/>
      <c r="AM47" s="85"/>
      <c r="AN47" s="255"/>
      <c r="AO47" s="392"/>
      <c r="AP47" s="328"/>
      <c r="AQ47" s="267"/>
      <c r="AR47" s="218"/>
      <c r="AS47" s="207"/>
      <c r="AT47" s="334"/>
      <c r="AU47" s="183"/>
      <c r="AV47" s="84"/>
      <c r="AW47" s="157"/>
      <c r="AX47" s="227"/>
      <c r="AY47" s="183"/>
    </row>
    <row r="48" spans="1:51" ht="12.75">
      <c r="A48" s="21" t="s">
        <v>54</v>
      </c>
      <c r="B48" s="17">
        <f aca="true" t="shared" si="11" ref="B48:K48">B46*0.44</f>
        <v>2200</v>
      </c>
      <c r="C48" s="17">
        <f t="shared" si="11"/>
        <v>2200</v>
      </c>
      <c r="D48" s="18">
        <f t="shared" si="11"/>
        <v>2200</v>
      </c>
      <c r="E48" s="18">
        <f t="shared" si="11"/>
        <v>2200</v>
      </c>
      <c r="F48" s="17">
        <f t="shared" si="11"/>
        <v>2200</v>
      </c>
      <c r="G48" s="274">
        <f t="shared" si="11"/>
        <v>2200</v>
      </c>
      <c r="H48" s="403">
        <f>H46*0.44</f>
        <v>2200</v>
      </c>
      <c r="I48" s="18">
        <f>I46*0.44</f>
        <v>2200</v>
      </c>
      <c r="J48" s="264">
        <f t="shared" si="11"/>
        <v>2200</v>
      </c>
      <c r="K48" s="416">
        <f t="shared" si="11"/>
        <v>2200</v>
      </c>
      <c r="L48" s="453"/>
      <c r="M48" s="306"/>
      <c r="N48" s="108">
        <f>N23/4</f>
        <v>1250</v>
      </c>
      <c r="O48" s="108">
        <f>(A4*0.25)/A2</f>
        <v>1250</v>
      </c>
      <c r="P48" s="247"/>
      <c r="Q48" s="247"/>
      <c r="R48" s="79">
        <f>(R46*0.44)/2</f>
        <v>1100</v>
      </c>
      <c r="S48" s="79">
        <f>(S46*0.44)/2</f>
        <v>1100</v>
      </c>
      <c r="T48" s="247"/>
      <c r="U48" s="247"/>
      <c r="V48" s="79">
        <f>(V46*0.44)*0.25</f>
        <v>550</v>
      </c>
      <c r="W48" s="79">
        <f>(W46*0.44)*0.25</f>
        <v>550</v>
      </c>
      <c r="X48" s="247">
        <f>(X46*0.44)*0.25</f>
        <v>550</v>
      </c>
      <c r="Y48" s="247">
        <f>(Y46*0.44)*0.25</f>
        <v>550</v>
      </c>
      <c r="Z48" s="79"/>
      <c r="AA48" s="79"/>
      <c r="AB48" s="247">
        <f>(AB46*0.44)*0.25</f>
        <v>550</v>
      </c>
      <c r="AC48" s="247">
        <f>(AC46*0.44)*0.25</f>
        <v>550</v>
      </c>
      <c r="AD48" s="79"/>
      <c r="AE48" s="79"/>
      <c r="AF48" s="18"/>
      <c r="AG48" s="18"/>
      <c r="AH48" s="79">
        <f>AH46*0.44</f>
        <v>2200</v>
      </c>
      <c r="AI48" s="79">
        <f>AI46*0.44</f>
        <v>2200</v>
      </c>
      <c r="AJ48" s="28">
        <f>(AJ46-AJ56)*0.44</f>
        <v>2156</v>
      </c>
      <c r="AK48" s="208">
        <f>AJ48/A2</f>
        <v>2156</v>
      </c>
      <c r="AL48" s="335">
        <f>(AL46-(AL56+AL57))*0.44</f>
        <v>2156</v>
      </c>
      <c r="AM48" s="79">
        <f>AL48/A2</f>
        <v>2156</v>
      </c>
      <c r="AN48" s="247">
        <f>(AN46-(AN56+AN57))*0.44</f>
        <v>2068</v>
      </c>
      <c r="AO48" s="388">
        <f>AN48/A2</f>
        <v>2068</v>
      </c>
      <c r="AP48" s="329">
        <f>(AP46-AP56)*0.44</f>
        <v>2156</v>
      </c>
      <c r="AQ48" s="264">
        <f>AP48/A2</f>
        <v>2156</v>
      </c>
      <c r="AR48" s="219">
        <f>(AR46-AR56)*0.44</f>
        <v>2156</v>
      </c>
      <c r="AS48" s="208">
        <f>AR48/A2</f>
        <v>2156</v>
      </c>
      <c r="AT48" s="335">
        <f>(AT46-(AT56+AT57))*0.44</f>
        <v>2068</v>
      </c>
      <c r="AU48" s="184">
        <f>AT48/A2</f>
        <v>2068</v>
      </c>
      <c r="AV48" s="68">
        <f>(AV46-(AV56+AV57))*0.44</f>
        <v>2068</v>
      </c>
      <c r="AW48" s="73">
        <f>AV48/A2</f>
        <v>2068</v>
      </c>
      <c r="AX48" s="231">
        <f>(AX46-AX56)*0.44</f>
        <v>2156</v>
      </c>
      <c r="AY48" s="184">
        <f>AX48/A2</f>
        <v>2156</v>
      </c>
    </row>
    <row r="49" spans="1:51" ht="12.75">
      <c r="A49" s="22" t="s">
        <v>53</v>
      </c>
      <c r="B49" s="17">
        <f aca="true" t="shared" si="12" ref="B49:K49">B46*0.56</f>
        <v>2800.0000000000005</v>
      </c>
      <c r="C49" s="17">
        <f t="shared" si="12"/>
        <v>2800.0000000000005</v>
      </c>
      <c r="D49" s="18">
        <f t="shared" si="12"/>
        <v>2800.0000000000005</v>
      </c>
      <c r="E49" s="18">
        <f t="shared" si="12"/>
        <v>2800.0000000000005</v>
      </c>
      <c r="F49" s="17">
        <f t="shared" si="12"/>
        <v>2800.0000000000005</v>
      </c>
      <c r="G49" s="274">
        <f t="shared" si="12"/>
        <v>2800.0000000000005</v>
      </c>
      <c r="H49" s="403">
        <f>H46*0.56</f>
        <v>2800.0000000000005</v>
      </c>
      <c r="I49" s="18">
        <f>I46*0.56</f>
        <v>2800.0000000000005</v>
      </c>
      <c r="J49" s="264">
        <f t="shared" si="12"/>
        <v>2800.0000000000005</v>
      </c>
      <c r="K49" s="416">
        <f t="shared" si="12"/>
        <v>2800.0000000000005</v>
      </c>
      <c r="L49" s="453"/>
      <c r="M49" s="306"/>
      <c r="N49" s="108">
        <f>N23/2</f>
        <v>2500</v>
      </c>
      <c r="O49" s="108">
        <f>(A4*0.5)/A2</f>
        <v>2500</v>
      </c>
      <c r="P49" s="247"/>
      <c r="Q49" s="247"/>
      <c r="R49" s="79">
        <f>(R46*0.56)/2</f>
        <v>1400.0000000000002</v>
      </c>
      <c r="S49" s="79">
        <f>(S46*0.56)/2</f>
        <v>1400.0000000000002</v>
      </c>
      <c r="T49" s="247"/>
      <c r="U49" s="247"/>
      <c r="V49" s="79">
        <f>(V46*0.56)*0.25</f>
        <v>700.0000000000001</v>
      </c>
      <c r="W49" s="79">
        <f>(W46*0.56)*0.25</f>
        <v>700.0000000000001</v>
      </c>
      <c r="X49" s="247">
        <f>(X46*0.56)*0.25</f>
        <v>700.0000000000001</v>
      </c>
      <c r="Y49" s="247">
        <f>(Y46*0.56)*0.25</f>
        <v>700.0000000000001</v>
      </c>
      <c r="Z49" s="79"/>
      <c r="AA49" s="79"/>
      <c r="AB49" s="247">
        <f>(AB46*0.56)*0.25</f>
        <v>700.0000000000001</v>
      </c>
      <c r="AC49" s="247">
        <f>(AC46*0.56)*0.25</f>
        <v>700.0000000000001</v>
      </c>
      <c r="AD49" s="79">
        <f>A4</f>
        <v>5000</v>
      </c>
      <c r="AE49" s="79">
        <f>A4/A2</f>
        <v>5000</v>
      </c>
      <c r="AF49" s="18"/>
      <c r="AG49" s="18"/>
      <c r="AH49" s="79">
        <f>AH46*0.56</f>
        <v>2800.0000000000005</v>
      </c>
      <c r="AI49" s="79">
        <f>AI46*0.56</f>
        <v>2800.0000000000005</v>
      </c>
      <c r="AJ49" s="28">
        <f>(AJ46-AJ56)*0.56</f>
        <v>2744.0000000000005</v>
      </c>
      <c r="AK49" s="208">
        <f>AJ49/A2</f>
        <v>2744.0000000000005</v>
      </c>
      <c r="AL49" s="335">
        <f>(A4-(AL56+AL57))*0.56</f>
        <v>2744.0000000000005</v>
      </c>
      <c r="AM49" s="79">
        <f>AL49/A2</f>
        <v>2744.0000000000005</v>
      </c>
      <c r="AN49" s="247">
        <f>(A4-(AN56+AN57))*0.56</f>
        <v>2632.0000000000005</v>
      </c>
      <c r="AO49" s="388">
        <f>AN49/A2</f>
        <v>2632.0000000000005</v>
      </c>
      <c r="AP49" s="329">
        <f>(AP46-AP56)*0.56</f>
        <v>2744.0000000000005</v>
      </c>
      <c r="AQ49" s="264">
        <f>AP49/A2</f>
        <v>2744.0000000000005</v>
      </c>
      <c r="AR49" s="219">
        <f>(AR46-AR56)*0.56</f>
        <v>2744.0000000000005</v>
      </c>
      <c r="AS49" s="208">
        <f>AR49/A2</f>
        <v>2744.0000000000005</v>
      </c>
      <c r="AT49" s="335">
        <f>(A4-(AT56+AT57))*0.56</f>
        <v>2632.0000000000005</v>
      </c>
      <c r="AU49" s="184">
        <f>AT49/A2</f>
        <v>2632.0000000000005</v>
      </c>
      <c r="AV49" s="68">
        <f>(A4-(AV56+AV57))*0.56</f>
        <v>2632.0000000000005</v>
      </c>
      <c r="AW49" s="73">
        <f>AV49/A2</f>
        <v>2632.0000000000005</v>
      </c>
      <c r="AX49" s="231">
        <f>(AX46-AX56)*0.56</f>
        <v>2744.0000000000005</v>
      </c>
      <c r="AY49" s="184">
        <f>AX49/A2</f>
        <v>2744.0000000000005</v>
      </c>
    </row>
    <row r="50" spans="1:51" ht="12.75">
      <c r="A50" s="21" t="s">
        <v>2</v>
      </c>
      <c r="B50" s="17"/>
      <c r="C50" s="17"/>
      <c r="D50" s="18"/>
      <c r="E50" s="18"/>
      <c r="F50" s="17"/>
      <c r="G50" s="274"/>
      <c r="H50" s="403"/>
      <c r="I50" s="18"/>
      <c r="J50" s="264"/>
      <c r="K50" s="416"/>
      <c r="L50" s="453"/>
      <c r="M50" s="306"/>
      <c r="N50" s="108">
        <f>N23/4</f>
        <v>1250</v>
      </c>
      <c r="O50" s="108">
        <f>(A4*0.25)/A2</f>
        <v>1250</v>
      </c>
      <c r="P50" s="247"/>
      <c r="Q50" s="247"/>
      <c r="R50" s="79"/>
      <c r="S50" s="79"/>
      <c r="T50" s="247"/>
      <c r="U50" s="247"/>
      <c r="V50" s="79"/>
      <c r="W50" s="79"/>
      <c r="X50" s="247"/>
      <c r="Y50" s="247"/>
      <c r="Z50" s="79"/>
      <c r="AA50" s="79"/>
      <c r="AB50" s="247"/>
      <c r="AC50" s="247"/>
      <c r="AD50" s="79"/>
      <c r="AE50" s="79"/>
      <c r="AF50" s="18"/>
      <c r="AG50" s="18"/>
      <c r="AH50" s="79"/>
      <c r="AI50" s="79"/>
      <c r="AJ50" s="28"/>
      <c r="AK50" s="208"/>
      <c r="AL50" s="335"/>
      <c r="AM50" s="79"/>
      <c r="AN50" s="247"/>
      <c r="AO50" s="388"/>
      <c r="AP50" s="329"/>
      <c r="AQ50" s="264"/>
      <c r="AR50" s="219"/>
      <c r="AS50" s="208"/>
      <c r="AT50" s="335"/>
      <c r="AU50" s="184"/>
      <c r="AV50" s="68"/>
      <c r="AW50" s="73"/>
      <c r="AX50" s="231"/>
      <c r="AY50" s="184"/>
    </row>
    <row r="51" spans="1:51" ht="12.75">
      <c r="A51" s="21" t="s">
        <v>3</v>
      </c>
      <c r="B51" s="17"/>
      <c r="C51" s="17"/>
      <c r="D51" s="18"/>
      <c r="E51" s="18"/>
      <c r="F51" s="17"/>
      <c r="G51" s="274"/>
      <c r="H51" s="403"/>
      <c r="I51" s="18"/>
      <c r="J51" s="264"/>
      <c r="K51" s="416"/>
      <c r="L51" s="453"/>
      <c r="M51" s="306"/>
      <c r="N51" s="79"/>
      <c r="O51" s="79"/>
      <c r="P51" s="108">
        <f>A4</f>
        <v>5000</v>
      </c>
      <c r="Q51" s="108">
        <f>A4/A2</f>
        <v>5000</v>
      </c>
      <c r="R51" s="79"/>
      <c r="S51" s="79"/>
      <c r="T51" s="247"/>
      <c r="U51" s="247"/>
      <c r="V51" s="79"/>
      <c r="W51" s="79"/>
      <c r="X51" s="247"/>
      <c r="Y51" s="247"/>
      <c r="Z51" s="79"/>
      <c r="AA51" s="79"/>
      <c r="AB51" s="247"/>
      <c r="AC51" s="247"/>
      <c r="AD51" s="79"/>
      <c r="AE51" s="79"/>
      <c r="AF51" s="18"/>
      <c r="AG51" s="18"/>
      <c r="AH51" s="79"/>
      <c r="AI51" s="79"/>
      <c r="AJ51" s="28"/>
      <c r="AK51" s="208"/>
      <c r="AL51" s="335"/>
      <c r="AM51" s="79"/>
      <c r="AN51" s="247"/>
      <c r="AO51" s="388"/>
      <c r="AP51" s="329"/>
      <c r="AQ51" s="264"/>
      <c r="AR51" s="219"/>
      <c r="AS51" s="208"/>
      <c r="AT51" s="335"/>
      <c r="AU51" s="184"/>
      <c r="AV51" s="68"/>
      <c r="AW51" s="73"/>
      <c r="AX51" s="231"/>
      <c r="AY51" s="184"/>
    </row>
    <row r="52" spans="1:51" ht="12.75">
      <c r="A52" s="21" t="s">
        <v>16</v>
      </c>
      <c r="B52" s="17"/>
      <c r="C52" s="17"/>
      <c r="D52" s="18"/>
      <c r="E52" s="18"/>
      <c r="F52" s="17"/>
      <c r="G52" s="274"/>
      <c r="H52" s="403"/>
      <c r="I52" s="18"/>
      <c r="J52" s="264"/>
      <c r="K52" s="416"/>
      <c r="L52" s="453"/>
      <c r="M52" s="306"/>
      <c r="N52" s="79"/>
      <c r="O52" s="79"/>
      <c r="P52" s="247"/>
      <c r="Q52" s="247"/>
      <c r="R52" s="108">
        <f>A4/2</f>
        <v>2500</v>
      </c>
      <c r="S52" s="108">
        <f>(A4/2)/A2</f>
        <v>2500</v>
      </c>
      <c r="T52" s="247"/>
      <c r="U52" s="247"/>
      <c r="V52" s="79"/>
      <c r="W52" s="79"/>
      <c r="X52" s="247"/>
      <c r="Y52" s="247"/>
      <c r="Z52" s="79"/>
      <c r="AA52" s="79"/>
      <c r="AB52" s="247"/>
      <c r="AC52" s="247"/>
      <c r="AD52" s="79"/>
      <c r="AE52" s="79"/>
      <c r="AF52" s="18"/>
      <c r="AG52" s="18"/>
      <c r="AH52" s="79"/>
      <c r="AI52" s="79"/>
      <c r="AJ52" s="28"/>
      <c r="AK52" s="208"/>
      <c r="AL52" s="335"/>
      <c r="AM52" s="79"/>
      <c r="AN52" s="247"/>
      <c r="AO52" s="388"/>
      <c r="AP52" s="329"/>
      <c r="AQ52" s="264"/>
      <c r="AR52" s="219"/>
      <c r="AS52" s="208"/>
      <c r="AT52" s="335"/>
      <c r="AU52" s="184"/>
      <c r="AV52" s="68"/>
      <c r="AW52" s="73"/>
      <c r="AX52" s="231"/>
      <c r="AY52" s="184"/>
    </row>
    <row r="53" spans="1:51" ht="12.75">
      <c r="A53" s="19" t="s">
        <v>17</v>
      </c>
      <c r="B53" s="17"/>
      <c r="C53" s="17"/>
      <c r="D53" s="18"/>
      <c r="E53" s="18"/>
      <c r="F53" s="17"/>
      <c r="G53" s="274"/>
      <c r="H53" s="403"/>
      <c r="I53" s="18"/>
      <c r="J53" s="264"/>
      <c r="K53" s="416"/>
      <c r="L53" s="453"/>
      <c r="M53" s="306"/>
      <c r="N53" s="79"/>
      <c r="O53" s="79"/>
      <c r="P53" s="247"/>
      <c r="Q53" s="247"/>
      <c r="R53" s="79"/>
      <c r="S53" s="79"/>
      <c r="T53" s="108">
        <f>A4</f>
        <v>5000</v>
      </c>
      <c r="U53" s="108">
        <f>A4/A2</f>
        <v>5000</v>
      </c>
      <c r="V53" s="108">
        <f>V46*0.75</f>
        <v>3750</v>
      </c>
      <c r="W53" s="108">
        <f>W46*0.75</f>
        <v>3750</v>
      </c>
      <c r="X53" s="108">
        <f>X46*0.75</f>
        <v>3750</v>
      </c>
      <c r="Y53" s="108">
        <f>Y46*0.75</f>
        <v>3750</v>
      </c>
      <c r="Z53" s="79"/>
      <c r="AA53" s="79"/>
      <c r="AB53" s="247"/>
      <c r="AC53" s="247"/>
      <c r="AD53" s="79"/>
      <c r="AE53" s="79"/>
      <c r="AF53" s="18"/>
      <c r="AG53" s="18"/>
      <c r="AH53" s="79"/>
      <c r="AI53" s="79"/>
      <c r="AJ53" s="28"/>
      <c r="AK53" s="208"/>
      <c r="AL53" s="335"/>
      <c r="AM53" s="79"/>
      <c r="AN53" s="247"/>
      <c r="AO53" s="388"/>
      <c r="AP53" s="329"/>
      <c r="AQ53" s="264"/>
      <c r="AR53" s="219"/>
      <c r="AS53" s="208"/>
      <c r="AT53" s="335"/>
      <c r="AU53" s="184"/>
      <c r="AV53" s="68"/>
      <c r="AW53" s="73"/>
      <c r="AX53" s="231"/>
      <c r="AY53" s="184"/>
    </row>
    <row r="54" spans="1:51" ht="12.75">
      <c r="A54" s="19" t="s">
        <v>5</v>
      </c>
      <c r="B54" s="17"/>
      <c r="C54" s="17"/>
      <c r="D54" s="18"/>
      <c r="E54" s="18"/>
      <c r="F54" s="17"/>
      <c r="G54" s="274"/>
      <c r="H54" s="403"/>
      <c r="I54" s="18"/>
      <c r="J54" s="264"/>
      <c r="K54" s="416"/>
      <c r="L54" s="453"/>
      <c r="M54" s="306"/>
      <c r="N54" s="79"/>
      <c r="O54" s="79"/>
      <c r="P54" s="247"/>
      <c r="Q54" s="247"/>
      <c r="R54" s="79"/>
      <c r="S54" s="79"/>
      <c r="T54" s="247"/>
      <c r="U54" s="247"/>
      <c r="V54" s="79"/>
      <c r="W54" s="79"/>
      <c r="X54" s="247"/>
      <c r="Y54" s="247"/>
      <c r="Z54" s="108">
        <f>A4</f>
        <v>5000</v>
      </c>
      <c r="AA54" s="108">
        <f>A4/A2</f>
        <v>5000</v>
      </c>
      <c r="AB54" s="247"/>
      <c r="AC54" s="247"/>
      <c r="AD54" s="79"/>
      <c r="AE54" s="79"/>
      <c r="AF54" s="18"/>
      <c r="AG54" s="18"/>
      <c r="AH54" s="79"/>
      <c r="AI54" s="79"/>
      <c r="AJ54" s="28"/>
      <c r="AK54" s="208"/>
      <c r="AL54" s="335"/>
      <c r="AM54" s="79"/>
      <c r="AN54" s="247"/>
      <c r="AO54" s="388"/>
      <c r="AP54" s="329"/>
      <c r="AQ54" s="264"/>
      <c r="AR54" s="219"/>
      <c r="AS54" s="208"/>
      <c r="AT54" s="335"/>
      <c r="AU54" s="184"/>
      <c r="AV54" s="68"/>
      <c r="AW54" s="73"/>
      <c r="AX54" s="231"/>
      <c r="AY54" s="184"/>
    </row>
    <row r="55" spans="1:51" ht="12.75">
      <c r="A55" s="19" t="s">
        <v>88</v>
      </c>
      <c r="B55" s="17"/>
      <c r="C55" s="17"/>
      <c r="D55" s="18"/>
      <c r="E55" s="18"/>
      <c r="F55" s="17"/>
      <c r="G55" s="274"/>
      <c r="H55" s="403"/>
      <c r="I55" s="18"/>
      <c r="J55" s="264"/>
      <c r="K55" s="416"/>
      <c r="L55" s="453"/>
      <c r="M55" s="306"/>
      <c r="N55" s="79"/>
      <c r="O55" s="79"/>
      <c r="P55" s="247"/>
      <c r="Q55" s="247"/>
      <c r="R55" s="79"/>
      <c r="S55" s="79"/>
      <c r="T55" s="247"/>
      <c r="U55" s="247"/>
      <c r="V55" s="79"/>
      <c r="W55" s="79"/>
      <c r="X55" s="247"/>
      <c r="Y55" s="247"/>
      <c r="Z55" s="79"/>
      <c r="AA55" s="79"/>
      <c r="AB55" s="108">
        <f>A4*0.75</f>
        <v>3750</v>
      </c>
      <c r="AC55" s="108">
        <f>(A4*0.75)/A2</f>
        <v>3750</v>
      </c>
      <c r="AD55" s="79"/>
      <c r="AE55" s="79"/>
      <c r="AF55" s="18"/>
      <c r="AG55" s="18"/>
      <c r="AH55" s="79"/>
      <c r="AI55" s="79"/>
      <c r="AJ55" s="28"/>
      <c r="AK55" s="208"/>
      <c r="AL55" s="335"/>
      <c r="AM55" s="79"/>
      <c r="AN55" s="247"/>
      <c r="AO55" s="388"/>
      <c r="AP55" s="329"/>
      <c r="AQ55" s="264"/>
      <c r="AR55" s="219"/>
      <c r="AS55" s="208"/>
      <c r="AT55" s="335"/>
      <c r="AU55" s="184"/>
      <c r="AV55" s="68"/>
      <c r="AW55" s="73"/>
      <c r="AX55" s="231"/>
      <c r="AY55" s="184"/>
    </row>
    <row r="56" spans="1:51" ht="12.75">
      <c r="A56" s="19" t="s">
        <v>50</v>
      </c>
      <c r="B56" s="17"/>
      <c r="C56" s="17"/>
      <c r="D56" s="18"/>
      <c r="E56" s="18"/>
      <c r="F56" s="17"/>
      <c r="G56" s="274"/>
      <c r="H56" s="403"/>
      <c r="I56" s="18"/>
      <c r="J56" s="264"/>
      <c r="K56" s="416"/>
      <c r="L56" s="453"/>
      <c r="M56" s="306"/>
      <c r="N56" s="79"/>
      <c r="O56" s="79"/>
      <c r="P56" s="247"/>
      <c r="Q56" s="247"/>
      <c r="R56" s="79"/>
      <c r="S56" s="79"/>
      <c r="T56" s="247"/>
      <c r="U56" s="247"/>
      <c r="V56" s="79"/>
      <c r="W56" s="79"/>
      <c r="X56" s="247"/>
      <c r="Y56" s="247"/>
      <c r="Z56" s="79"/>
      <c r="AA56" s="79"/>
      <c r="AB56" s="247"/>
      <c r="AC56" s="247"/>
      <c r="AD56" s="79"/>
      <c r="AE56" s="79"/>
      <c r="AF56" s="18"/>
      <c r="AG56" s="18"/>
      <c r="AH56" s="79"/>
      <c r="AI56" s="79"/>
      <c r="AJ56" s="108">
        <v>100</v>
      </c>
      <c r="AK56" s="215">
        <f>AJ56/A2</f>
        <v>100</v>
      </c>
      <c r="AL56" s="242">
        <v>100</v>
      </c>
      <c r="AM56" s="127">
        <f>AL56/A2</f>
        <v>100</v>
      </c>
      <c r="AN56" s="108">
        <v>100</v>
      </c>
      <c r="AO56" s="443">
        <f>AN56/A2</f>
        <v>100</v>
      </c>
      <c r="AP56" s="222">
        <v>100</v>
      </c>
      <c r="AQ56" s="127">
        <f>100/A2</f>
        <v>100</v>
      </c>
      <c r="AR56" s="222">
        <v>100</v>
      </c>
      <c r="AS56" s="215">
        <f>100/A2</f>
        <v>100</v>
      </c>
      <c r="AT56" s="242">
        <v>100</v>
      </c>
      <c r="AU56" s="193">
        <f>AT56/A2</f>
        <v>100</v>
      </c>
      <c r="AV56" s="127">
        <v>100</v>
      </c>
      <c r="AW56" s="193">
        <f>AV56/A2</f>
        <v>100</v>
      </c>
      <c r="AX56" s="222">
        <v>100</v>
      </c>
      <c r="AY56" s="193">
        <f>AX56/A2</f>
        <v>100</v>
      </c>
    </row>
    <row r="57" spans="1:51" ht="13.5" thickBot="1">
      <c r="A57" s="86" t="s">
        <v>55</v>
      </c>
      <c r="B57" s="87"/>
      <c r="C57" s="87"/>
      <c r="D57" s="88"/>
      <c r="E57" s="88"/>
      <c r="F57" s="87"/>
      <c r="G57" s="447"/>
      <c r="H57" s="450"/>
      <c r="I57" s="88"/>
      <c r="J57" s="90"/>
      <c r="K57" s="460"/>
      <c r="L57" s="458"/>
      <c r="M57" s="312"/>
      <c r="N57" s="90"/>
      <c r="O57" s="90"/>
      <c r="P57" s="313"/>
      <c r="Q57" s="313"/>
      <c r="R57" s="90"/>
      <c r="S57" s="90"/>
      <c r="T57" s="313"/>
      <c r="U57" s="313"/>
      <c r="V57" s="82"/>
      <c r="W57" s="82"/>
      <c r="X57" s="313"/>
      <c r="Y57" s="313"/>
      <c r="Z57" s="90"/>
      <c r="AA57" s="90"/>
      <c r="AB57" s="313"/>
      <c r="AC57" s="313"/>
      <c r="AD57" s="90"/>
      <c r="AE57" s="90"/>
      <c r="AF57" s="88"/>
      <c r="AG57" s="88"/>
      <c r="AH57" s="90"/>
      <c r="AI57" s="90"/>
      <c r="AJ57" s="89"/>
      <c r="AK57" s="216"/>
      <c r="AL57" s="243"/>
      <c r="AM57" s="109"/>
      <c r="AN57" s="109">
        <v>200</v>
      </c>
      <c r="AO57" s="444">
        <f>200/A2</f>
        <v>200</v>
      </c>
      <c r="AP57" s="235"/>
      <c r="AQ57" s="90"/>
      <c r="AR57" s="223"/>
      <c r="AS57" s="216"/>
      <c r="AT57" s="243">
        <v>200</v>
      </c>
      <c r="AU57" s="225">
        <f>200/A2</f>
        <v>200</v>
      </c>
      <c r="AV57" s="109">
        <v>200</v>
      </c>
      <c r="AW57" s="225">
        <f>200/A2</f>
        <v>200</v>
      </c>
      <c r="AX57" s="235"/>
      <c r="AY57" s="194"/>
    </row>
    <row r="58" spans="1:51" ht="13.5" thickTop="1">
      <c r="A58" s="91"/>
      <c r="B58" s="92"/>
      <c r="C58" s="92"/>
      <c r="D58" s="91"/>
      <c r="E58" s="91"/>
      <c r="F58" s="92"/>
      <c r="G58" s="92"/>
      <c r="H58" s="92"/>
      <c r="I58" s="92"/>
      <c r="J58" s="91"/>
      <c r="K58" s="91"/>
      <c r="L58" s="94"/>
      <c r="M58" s="94"/>
      <c r="N58" s="92"/>
      <c r="O58" s="92"/>
      <c r="P58" s="314"/>
      <c r="Q58" s="314"/>
      <c r="R58" s="92"/>
      <c r="S58" s="92"/>
      <c r="T58" s="91"/>
      <c r="U58" s="91"/>
      <c r="V58" s="92"/>
      <c r="W58" s="92"/>
      <c r="X58" s="91"/>
      <c r="Y58" s="91"/>
      <c r="Z58" s="92"/>
      <c r="AA58" s="92"/>
      <c r="AB58" s="91"/>
      <c r="AC58" s="91"/>
      <c r="AD58" s="92"/>
      <c r="AE58" s="92"/>
      <c r="AF58" s="91"/>
      <c r="AG58" s="91"/>
      <c r="AH58" s="92"/>
      <c r="AI58" s="92"/>
      <c r="AJ58" s="93"/>
      <c r="AK58" s="93"/>
      <c r="AL58" s="93"/>
      <c r="AM58" s="93"/>
      <c r="AN58" s="92"/>
      <c r="AO58" s="92"/>
      <c r="AP58" s="92"/>
      <c r="AQ58" s="92"/>
      <c r="AR58" s="92"/>
      <c r="AS58" s="92"/>
      <c r="AT58" s="92"/>
      <c r="AU58" s="92"/>
      <c r="AV58" s="93"/>
      <c r="AW58" s="93"/>
      <c r="AX58" s="93"/>
      <c r="AY58" s="93"/>
    </row>
    <row r="59" ht="12.75">
      <c r="A59" s="26"/>
    </row>
  </sheetData>
  <sheetProtection sheet="1" objects="1" scenarios="1"/>
  <mergeCells count="31">
    <mergeCell ref="H19:I19"/>
    <mergeCell ref="J19:K19"/>
    <mergeCell ref="P20:Q20"/>
    <mergeCell ref="AD20:AE20"/>
    <mergeCell ref="V20:W20"/>
    <mergeCell ref="Z20:AA20"/>
    <mergeCell ref="AB20:AC20"/>
    <mergeCell ref="R20:S20"/>
    <mergeCell ref="T20:U20"/>
    <mergeCell ref="AF20:AG20"/>
    <mergeCell ref="X20:Y20"/>
    <mergeCell ref="AR20:AS20"/>
    <mergeCell ref="AT20:AU20"/>
    <mergeCell ref="B20:C20"/>
    <mergeCell ref="D20:E20"/>
    <mergeCell ref="F20:G20"/>
    <mergeCell ref="J20:K20"/>
    <mergeCell ref="N20:O20"/>
    <mergeCell ref="L20:M20"/>
    <mergeCell ref="H20:I20"/>
    <mergeCell ref="AH20:AI20"/>
    <mergeCell ref="AX19:AY19"/>
    <mergeCell ref="AX20:AY20"/>
    <mergeCell ref="AJ20:AK20"/>
    <mergeCell ref="AN20:AO20"/>
    <mergeCell ref="AV20:AW20"/>
    <mergeCell ref="AJ19:AK19"/>
    <mergeCell ref="AL20:AM20"/>
    <mergeCell ref="AP20:AQ20"/>
    <mergeCell ref="AL19:AO19"/>
    <mergeCell ref="AP19:AW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W55"/>
  <sheetViews>
    <sheetView zoomScalePageLayoutView="0" workbookViewId="0" topLeftCell="A1">
      <pane xSplit="1" topLeftCell="E1" activePane="topRight" state="frozen"/>
      <selection pane="topLeft" activeCell="A1" sqref="A1"/>
      <selection pane="topRight" activeCell="A4" sqref="A4"/>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5" ht="13.5" thickBot="1">
      <c r="A3" s="41" t="s">
        <v>19</v>
      </c>
      <c r="C3" s="1"/>
      <c r="E3" s="1"/>
      <c r="G3" s="1"/>
      <c r="H3" s="1"/>
      <c r="I3" s="1"/>
      <c r="J3" s="1"/>
      <c r="K3" s="1"/>
      <c r="L3" s="1"/>
      <c r="M3" s="1"/>
      <c r="Q3" s="1"/>
      <c r="S3" s="1"/>
      <c r="U3" s="1"/>
      <c r="V3" s="1"/>
      <c r="W3" s="1"/>
      <c r="X3" s="1"/>
      <c r="Y3" s="1"/>
      <c r="AA3" s="1"/>
      <c r="AC3" s="1"/>
      <c r="AD3" s="1"/>
      <c r="AL3" s="38"/>
      <c r="AP3" s="1"/>
      <c r="AR3" s="1"/>
      <c r="AS3" s="119"/>
    </row>
    <row r="4" spans="1:44" ht="13.5" thickBot="1">
      <c r="A4" s="196">
        <v>500</v>
      </c>
      <c r="C4" s="1"/>
      <c r="E4" s="1"/>
      <c r="G4" s="1"/>
      <c r="H4" s="1"/>
      <c r="I4" s="1"/>
      <c r="J4" s="1"/>
      <c r="K4" s="1"/>
      <c r="L4" s="1"/>
      <c r="M4" s="1"/>
      <c r="Q4" s="1"/>
      <c r="S4" s="1"/>
      <c r="U4" s="1"/>
      <c r="V4" s="1"/>
      <c r="W4" s="1"/>
      <c r="X4" s="1"/>
      <c r="Y4" s="1"/>
      <c r="AA4" s="1"/>
      <c r="AC4" s="1"/>
      <c r="AD4" s="1"/>
      <c r="AP4" s="1"/>
      <c r="AR4" s="1"/>
    </row>
    <row r="5" spans="1:44" ht="12.75" hidden="1">
      <c r="A5" s="1" t="s">
        <v>33</v>
      </c>
      <c r="B5" s="2">
        <f>A4*1.075</f>
        <v>537.5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82</v>
      </c>
      <c r="B7" s="2">
        <v>25</v>
      </c>
      <c r="C7" s="1"/>
      <c r="E7" s="1"/>
      <c r="G7" s="1"/>
      <c r="H7" s="1"/>
      <c r="I7" s="1"/>
      <c r="J7" s="1"/>
      <c r="K7" s="1"/>
      <c r="L7" s="1"/>
      <c r="M7" s="1"/>
      <c r="Q7" s="1"/>
      <c r="S7" s="1"/>
      <c r="U7" s="1"/>
      <c r="V7" s="1"/>
      <c r="W7" s="1"/>
      <c r="X7" s="1"/>
      <c r="Y7" s="1"/>
      <c r="AA7" s="1"/>
      <c r="AC7" s="1"/>
      <c r="AD7" s="1"/>
      <c r="AP7" s="1"/>
      <c r="AR7" s="1"/>
    </row>
    <row r="8" spans="1:44" ht="12.75" hidden="1">
      <c r="A8" s="1" t="s">
        <v>87</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27</v>
      </c>
      <c r="B11" s="2"/>
      <c r="C11" s="1"/>
      <c r="E11" s="1"/>
      <c r="G11" s="1"/>
      <c r="H11" s="1"/>
      <c r="I11" s="1"/>
      <c r="J11" s="1"/>
      <c r="K11" s="1"/>
      <c r="L11" s="1"/>
      <c r="M11" s="1"/>
      <c r="Q11" s="1"/>
      <c r="S11" s="1"/>
      <c r="U11" s="1"/>
      <c r="V11" s="1"/>
      <c r="W11" s="1"/>
      <c r="X11" s="1"/>
      <c r="Y11" s="1"/>
      <c r="AA11" s="1"/>
      <c r="AC11" s="1"/>
      <c r="AD11" s="1"/>
      <c r="AP11" s="1"/>
      <c r="AR11" s="1"/>
      <c r="AS11" s="38"/>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77</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1"/>
      <c r="AF17" s="505" t="s">
        <v>95</v>
      </c>
      <c r="AG17" s="506"/>
      <c r="AH17" s="511" t="s">
        <v>117</v>
      </c>
      <c r="AI17" s="512"/>
      <c r="AJ17" s="512"/>
      <c r="AK17" s="513"/>
      <c r="AP17" s="1"/>
      <c r="AR17" s="1"/>
    </row>
    <row r="18" spans="1:44" ht="14.25" customHeight="1" thickBot="1" thickTop="1">
      <c r="A18" s="1"/>
      <c r="C18" s="1"/>
      <c r="E18" s="1"/>
      <c r="G18" s="1"/>
      <c r="H18" s="495" t="s">
        <v>112</v>
      </c>
      <c r="I18" s="496"/>
      <c r="J18" s="495" t="s">
        <v>113</v>
      </c>
      <c r="K18" s="496"/>
      <c r="L18" s="509"/>
      <c r="M18" s="509"/>
      <c r="Q18" s="1"/>
      <c r="S18" s="1"/>
      <c r="U18" s="1"/>
      <c r="V18" s="1"/>
      <c r="W18" s="1"/>
      <c r="X18" s="1"/>
      <c r="Y18" s="1"/>
      <c r="AA18" s="1"/>
      <c r="AC18" s="1"/>
      <c r="AD18" s="514" t="s">
        <v>46</v>
      </c>
      <c r="AE18" s="514"/>
      <c r="AF18" s="507"/>
      <c r="AG18" s="508"/>
      <c r="AH18" s="503" t="s">
        <v>115</v>
      </c>
      <c r="AI18" s="504"/>
      <c r="AJ18" s="503" t="s">
        <v>116</v>
      </c>
      <c r="AK18" s="504"/>
      <c r="AL18" s="501"/>
      <c r="AM18" s="502"/>
      <c r="AP18" s="1"/>
      <c r="AR18" s="1"/>
    </row>
    <row r="19" spans="1:49" ht="42" customHeight="1" thickBot="1" thickTop="1">
      <c r="A19" s="65" t="s">
        <v>92</v>
      </c>
      <c r="B19" s="481" t="s">
        <v>6</v>
      </c>
      <c r="C19" s="481"/>
      <c r="D19" s="482" t="s">
        <v>7</v>
      </c>
      <c r="E19" s="482"/>
      <c r="F19" s="483" t="s">
        <v>20</v>
      </c>
      <c r="G19" s="484"/>
      <c r="H19" s="489" t="s">
        <v>43</v>
      </c>
      <c r="I19" s="489"/>
      <c r="J19" s="485" t="s">
        <v>43</v>
      </c>
      <c r="K19" s="485"/>
      <c r="L19" s="487" t="s">
        <v>97</v>
      </c>
      <c r="M19" s="488"/>
      <c r="N19" s="484" t="s">
        <v>13</v>
      </c>
      <c r="O19" s="486"/>
      <c r="P19" s="490" t="s">
        <v>8</v>
      </c>
      <c r="Q19" s="491"/>
      <c r="R19" s="484" t="s">
        <v>14</v>
      </c>
      <c r="S19" s="486"/>
      <c r="T19" s="490" t="s">
        <v>9</v>
      </c>
      <c r="U19" s="491"/>
      <c r="V19" s="462" t="s">
        <v>39</v>
      </c>
      <c r="W19" s="463"/>
      <c r="X19" s="494" t="s">
        <v>101</v>
      </c>
      <c r="Y19" s="488"/>
      <c r="Z19" s="484" t="s">
        <v>10</v>
      </c>
      <c r="AA19" s="486"/>
      <c r="AB19" s="490" t="s">
        <v>11</v>
      </c>
      <c r="AC19" s="491"/>
      <c r="AD19" s="462" t="s">
        <v>91</v>
      </c>
      <c r="AE19" s="463"/>
      <c r="AF19" s="494" t="s">
        <v>91</v>
      </c>
      <c r="AG19" s="487"/>
      <c r="AH19" s="480" t="s">
        <v>91</v>
      </c>
      <c r="AI19" s="463"/>
      <c r="AJ19" s="494" t="s">
        <v>91</v>
      </c>
      <c r="AK19" s="510"/>
      <c r="AL19" s="498" t="s">
        <v>70</v>
      </c>
      <c r="AM19" s="499"/>
      <c r="AN19" s="494" t="s">
        <v>71</v>
      </c>
      <c r="AO19" s="488"/>
      <c r="AP19" s="462" t="s">
        <v>83</v>
      </c>
      <c r="AQ19" s="463"/>
      <c r="AR19" s="494" t="s">
        <v>12</v>
      </c>
      <c r="AS19" s="488"/>
      <c r="AT19" s="500" t="s">
        <v>84</v>
      </c>
      <c r="AU19" s="500"/>
      <c r="AV19" s="497" t="s">
        <v>73</v>
      </c>
      <c r="AW19" s="497"/>
    </row>
    <row r="20" spans="1:49" ht="25.5" thickBot="1" thickTop="1">
      <c r="A20" s="40" t="s">
        <v>102</v>
      </c>
      <c r="B20" s="11" t="s">
        <v>44</v>
      </c>
      <c r="C20" s="11" t="s">
        <v>45</v>
      </c>
      <c r="D20" s="10" t="s">
        <v>44</v>
      </c>
      <c r="E20" s="10" t="s">
        <v>45</v>
      </c>
      <c r="F20" s="11" t="s">
        <v>44</v>
      </c>
      <c r="G20" s="271" t="s">
        <v>45</v>
      </c>
      <c r="H20" s="439" t="s">
        <v>44</v>
      </c>
      <c r="I20" s="10" t="s">
        <v>45</v>
      </c>
      <c r="J20" s="76" t="s">
        <v>44</v>
      </c>
      <c r="K20" s="440"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431" t="s">
        <v>44</v>
      </c>
      <c r="AM20" s="356" t="s">
        <v>45</v>
      </c>
      <c r="AN20" s="248" t="s">
        <v>44</v>
      </c>
      <c r="AO20" s="248" t="s">
        <v>45</v>
      </c>
      <c r="AP20" s="76" t="s">
        <v>44</v>
      </c>
      <c r="AQ20" s="76" t="s">
        <v>45</v>
      </c>
      <c r="AR20" s="248" t="s">
        <v>44</v>
      </c>
      <c r="AS20" s="248" t="s">
        <v>45</v>
      </c>
      <c r="AT20" s="76" t="s">
        <v>44</v>
      </c>
      <c r="AU20" s="76" t="s">
        <v>45</v>
      </c>
      <c r="AV20" s="248" t="s">
        <v>44</v>
      </c>
      <c r="AW20" s="248" t="s">
        <v>45</v>
      </c>
    </row>
    <row r="21" spans="1:49" ht="12.75">
      <c r="A21" s="54"/>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5" t="s">
        <v>47</v>
      </c>
      <c r="B22" s="46">
        <f>A4+B5+B7+B14</f>
        <v>1067.5</v>
      </c>
      <c r="C22" s="47">
        <f>B22*1.03</f>
        <v>1099.525</v>
      </c>
      <c r="D22" s="48">
        <f>A4+B5+B6+B7+B14</f>
        <v>1092.5</v>
      </c>
      <c r="E22" s="48">
        <f>D22*1.03</f>
        <v>1125.275</v>
      </c>
      <c r="F22" s="47">
        <f>A4+B5+B6+B7+B14</f>
        <v>1092.5</v>
      </c>
      <c r="G22" s="273">
        <f>F22*1.03</f>
        <v>1125.275</v>
      </c>
      <c r="H22" s="402">
        <f>A4+B5+B6+B7+C10+B14</f>
        <v>1192.5</v>
      </c>
      <c r="I22" s="48">
        <f>H22*1.03</f>
        <v>1228.275</v>
      </c>
      <c r="J22" s="78">
        <f>A4+B5+B6+B7+B10+B14</f>
        <v>1242.5</v>
      </c>
      <c r="K22" s="415">
        <f>J22*1.03</f>
        <v>1279.775</v>
      </c>
      <c r="L22" s="286">
        <f>B16</f>
        <v>150</v>
      </c>
      <c r="M22" s="250">
        <f>L22*1.03</f>
        <v>154.5</v>
      </c>
      <c r="N22" s="78">
        <f>A4</f>
        <v>500</v>
      </c>
      <c r="O22" s="78">
        <f>N22/A2</f>
        <v>250</v>
      </c>
      <c r="P22" s="250">
        <f>A4+B5+B6+B7+B14</f>
        <v>1092.5</v>
      </c>
      <c r="Q22" s="250">
        <f>P22*1.03</f>
        <v>1125.275</v>
      </c>
      <c r="R22" s="78">
        <f>A4+B5+B6+B7+B14</f>
        <v>1092.5</v>
      </c>
      <c r="S22" s="78">
        <f>R22*1.03</f>
        <v>1125.275</v>
      </c>
      <c r="T22" s="250">
        <f>A4+B5+B6+B7+B14</f>
        <v>1092.5</v>
      </c>
      <c r="U22" s="250">
        <f>T22*1.03</f>
        <v>1125.275</v>
      </c>
      <c r="V22" s="78">
        <f>A4+B5+B6+B7+B12+B14</f>
        <v>1142.5</v>
      </c>
      <c r="W22" s="78">
        <f>V22*1.03</f>
        <v>1176.775</v>
      </c>
      <c r="X22" s="250">
        <f>A4+B5+B6+B7+B14</f>
        <v>1092.5</v>
      </c>
      <c r="Y22" s="250">
        <f>X22*1.03</f>
        <v>1125.275</v>
      </c>
      <c r="Z22" s="78">
        <f>A4+B5+B6+B7+B14</f>
        <v>1092.5</v>
      </c>
      <c r="AA22" s="78">
        <f>Z22*1.03</f>
        <v>1125.275</v>
      </c>
      <c r="AB22" s="250">
        <f>A4+B5+B6+B7+B14</f>
        <v>1092.5</v>
      </c>
      <c r="AC22" s="250">
        <f>AB22*1.03</f>
        <v>1125.275</v>
      </c>
      <c r="AD22" s="78">
        <f>A4+B5+B6+B7+B8+B9</f>
        <v>1199.5</v>
      </c>
      <c r="AE22" s="78">
        <f>AD22*1.03</f>
        <v>1235.4850000000001</v>
      </c>
      <c r="AF22" s="250">
        <f>A4+B5+B6+B7+B8+B9+B14</f>
        <v>1204.5</v>
      </c>
      <c r="AG22" s="361">
        <f>AF22*1.03</f>
        <v>1240.635</v>
      </c>
      <c r="AH22" s="374">
        <f>A4+B5+B6+B7+B8+B9+B14</f>
        <v>1204.5</v>
      </c>
      <c r="AI22" s="78">
        <f>AH22*1.03</f>
        <v>1240.635</v>
      </c>
      <c r="AJ22" s="342">
        <f>A4+B5+B6+B7+B8+B9+B14+B15</f>
        <v>1229.5</v>
      </c>
      <c r="AK22" s="387">
        <f>AJ22*1.03</f>
        <v>1266.385</v>
      </c>
      <c r="AL22" s="381">
        <f>A4+B5+B7+B14</f>
        <v>1067.5</v>
      </c>
      <c r="AM22" s="78">
        <f>AL22*1.03</f>
        <v>1099.525</v>
      </c>
      <c r="AN22" s="250">
        <f>A4</f>
        <v>500</v>
      </c>
      <c r="AO22" s="250">
        <f>AN22*1.03</f>
        <v>515</v>
      </c>
      <c r="AP22" s="78">
        <f>B13</f>
        <v>41</v>
      </c>
      <c r="AQ22" s="78">
        <f>AP22*1.03</f>
        <v>42.230000000000004</v>
      </c>
      <c r="AR22" s="250">
        <f>A4+B5+B6+B7+B13+B14</f>
        <v>1133.5</v>
      </c>
      <c r="AS22" s="345">
        <f>AR22*1.03</f>
        <v>1167.505</v>
      </c>
      <c r="AT22" s="78">
        <f>A4+B5+B6+B7+B14</f>
        <v>1092.5</v>
      </c>
      <c r="AU22" s="78">
        <f>AT22*1.03</f>
        <v>1125.275</v>
      </c>
      <c r="AV22" s="250">
        <f>A4</f>
        <v>500</v>
      </c>
      <c r="AW22" s="353">
        <f>AV22*1.03</f>
        <v>515</v>
      </c>
    </row>
    <row r="23" spans="1:49" ht="12.75">
      <c r="A23" s="5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56" t="s">
        <v>72</v>
      </c>
      <c r="B24" s="43"/>
      <c r="C24" s="44">
        <f>C26+C47</f>
        <v>549.7625</v>
      </c>
      <c r="D24" s="45"/>
      <c r="E24" s="45">
        <f>E26+E44</f>
        <v>575.1375</v>
      </c>
      <c r="F24" s="44"/>
      <c r="G24" s="275">
        <f>G26+G47</f>
        <v>562.6375</v>
      </c>
      <c r="H24" s="404"/>
      <c r="I24" s="45">
        <f>I26+I47</f>
        <v>614.1375</v>
      </c>
      <c r="J24" s="80"/>
      <c r="K24" s="417">
        <f>K26+K47</f>
        <v>639.8875</v>
      </c>
      <c r="L24" s="288"/>
      <c r="M24" s="251">
        <f>M26+M47</f>
        <v>77.25</v>
      </c>
      <c r="N24" s="80"/>
      <c r="O24" s="80">
        <f>O28+O46+O47+O48</f>
        <v>260</v>
      </c>
      <c r="P24" s="251"/>
      <c r="Q24" s="251">
        <f>Q26+Q44</f>
        <v>562.6375</v>
      </c>
      <c r="R24" s="80"/>
      <c r="S24" s="80">
        <f>S26+S44</f>
        <v>562.6375</v>
      </c>
      <c r="T24" s="251"/>
      <c r="U24" s="251">
        <f>U26+U44</f>
        <v>562.6375</v>
      </c>
      <c r="V24" s="80"/>
      <c r="W24" s="80">
        <f>W26+W44</f>
        <v>588.3875</v>
      </c>
      <c r="X24" s="251"/>
      <c r="Y24" s="251">
        <f>Y26+Y44</f>
        <v>562.6375</v>
      </c>
      <c r="Z24" s="80"/>
      <c r="AA24" s="80">
        <f>AA26+AA44</f>
        <v>562.6375</v>
      </c>
      <c r="AB24" s="251"/>
      <c r="AC24" s="251">
        <f>AC26+AC44</f>
        <v>562.6375</v>
      </c>
      <c r="AD24" s="80"/>
      <c r="AE24" s="80">
        <f>AE26+AE40</f>
        <v>636.4925000000001</v>
      </c>
      <c r="AF24" s="251"/>
      <c r="AG24" s="363">
        <f>AG26+AG44</f>
        <v>620.3175</v>
      </c>
      <c r="AH24" s="375"/>
      <c r="AI24" s="80">
        <f>AI26+AI44</f>
        <v>620.3175</v>
      </c>
      <c r="AJ24" s="251"/>
      <c r="AK24" s="389">
        <f>AK26+AK44</f>
        <v>620.6925</v>
      </c>
      <c r="AL24" s="382"/>
      <c r="AM24" s="80">
        <f>AM26+AM44</f>
        <v>549.7625</v>
      </c>
      <c r="AN24" s="251"/>
      <c r="AO24" s="251">
        <f>AO28+AO47</f>
        <v>257.5</v>
      </c>
      <c r="AP24" s="80"/>
      <c r="AQ24" s="80">
        <f>AQ26</f>
        <v>21.115000000000002</v>
      </c>
      <c r="AR24" s="251"/>
      <c r="AS24" s="347">
        <f>AS26+AS47</f>
        <v>583.7525</v>
      </c>
      <c r="AT24" s="80"/>
      <c r="AU24" s="80">
        <f>E26+E44</f>
        <v>575.1375</v>
      </c>
      <c r="AV24" s="251"/>
      <c r="AW24" s="318">
        <f>AW26+AW44</f>
        <v>257.5</v>
      </c>
    </row>
    <row r="25" spans="1:49" ht="13.5" thickBot="1">
      <c r="A25" s="155"/>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567.5</v>
      </c>
      <c r="C26" s="145">
        <f>SUM(C27:C40)</f>
        <v>299.76250000000005</v>
      </c>
      <c r="D26" s="147">
        <f aca="true" t="shared" si="0" ref="D26:K26">SUM(D28:D40)</f>
        <v>592.5</v>
      </c>
      <c r="E26" s="147">
        <f t="shared" si="0"/>
        <v>325.13750000000005</v>
      </c>
      <c r="F26" s="145">
        <f>SUM(F28:F40)</f>
        <v>592.5</v>
      </c>
      <c r="G26" s="277">
        <f t="shared" si="0"/>
        <v>312.63750000000005</v>
      </c>
      <c r="H26" s="406">
        <f>SUM(H28:H40)</f>
        <v>692.5</v>
      </c>
      <c r="I26" s="147">
        <f>SUM(I28:I40)</f>
        <v>364.13750000000005</v>
      </c>
      <c r="J26" s="266">
        <f t="shared" si="0"/>
        <v>742.5</v>
      </c>
      <c r="K26" s="419">
        <f t="shared" si="0"/>
        <v>389.88750000000005</v>
      </c>
      <c r="L26" s="290">
        <f>SUM(L28:L40)</f>
        <v>150</v>
      </c>
      <c r="M26" s="254">
        <f>SUM(M28:M38)</f>
        <v>77.25</v>
      </c>
      <c r="N26" s="150"/>
      <c r="O26" s="150"/>
      <c r="P26" s="253">
        <f>SUM(P28:P40)</f>
        <v>592.5</v>
      </c>
      <c r="Q26" s="253">
        <f>SUM(Q28:Q40)</f>
        <v>312.63750000000005</v>
      </c>
      <c r="R26" s="150">
        <f>SUM(R28:R40)</f>
        <v>592.5</v>
      </c>
      <c r="S26" s="150">
        <f aca="true" t="shared" si="1" ref="S26:Z26">SUM(S27:S40)</f>
        <v>312.63750000000005</v>
      </c>
      <c r="T26" s="253">
        <f t="shared" si="1"/>
        <v>592.5</v>
      </c>
      <c r="U26" s="253">
        <f t="shared" si="1"/>
        <v>312.63750000000005</v>
      </c>
      <c r="V26" s="150">
        <f t="shared" si="1"/>
        <v>642.5</v>
      </c>
      <c r="W26" s="150">
        <f t="shared" si="1"/>
        <v>338.38750000000005</v>
      </c>
      <c r="X26" s="253">
        <f t="shared" si="1"/>
        <v>592.5</v>
      </c>
      <c r="Y26" s="253">
        <f t="shared" si="1"/>
        <v>312.63750000000005</v>
      </c>
      <c r="Z26" s="150">
        <f t="shared" si="1"/>
        <v>592.5</v>
      </c>
      <c r="AA26" s="150">
        <f>SUM(AA28:AA40)</f>
        <v>312.63750000000005</v>
      </c>
      <c r="AB26" s="253">
        <f aca="true" t="shared" si="2" ref="AB26:AG26">SUM(AB27:AB40)</f>
        <v>592.5</v>
      </c>
      <c r="AC26" s="253">
        <f t="shared" si="2"/>
        <v>312.63750000000005</v>
      </c>
      <c r="AD26" s="150">
        <f t="shared" si="2"/>
        <v>699.5</v>
      </c>
      <c r="AE26" s="150">
        <f t="shared" si="2"/>
        <v>367.74250000000006</v>
      </c>
      <c r="AF26" s="253">
        <f t="shared" si="2"/>
        <v>704.5</v>
      </c>
      <c r="AG26" s="365">
        <f t="shared" si="2"/>
        <v>370.3175</v>
      </c>
      <c r="AH26" s="337">
        <f>SUM(AF27:AF40)</f>
        <v>704.5</v>
      </c>
      <c r="AI26" s="150">
        <f>SUM(AI27:AI40)</f>
        <v>370.3175</v>
      </c>
      <c r="AJ26" s="253">
        <f>SUM(AH27:AH40)</f>
        <v>704.5</v>
      </c>
      <c r="AK26" s="391">
        <f>SUM(AK27:AK40)</f>
        <v>370.6925</v>
      </c>
      <c r="AL26" s="230">
        <f>SUM(AL27:AL40)</f>
        <v>567.5</v>
      </c>
      <c r="AM26" s="150">
        <f>SUM(AM27:AM40)</f>
        <v>299.76250000000005</v>
      </c>
      <c r="AN26" s="253"/>
      <c r="AO26" s="253"/>
      <c r="AP26" s="150">
        <f>SUM(AP27:AP40)</f>
        <v>41</v>
      </c>
      <c r="AQ26" s="150">
        <f>SUM(AQ27:AQ40)</f>
        <v>21.115000000000002</v>
      </c>
      <c r="AR26" s="253">
        <f>SUM(AR27:AR40)</f>
        <v>633.5</v>
      </c>
      <c r="AS26" s="253">
        <f>SUM(AS27:AS40)</f>
        <v>333.75250000000005</v>
      </c>
      <c r="AT26" s="159">
        <f>SUM(AT28:AT40)</f>
        <v>592.5</v>
      </c>
      <c r="AU26" s="159">
        <f>SUM(AU28:AU40)</f>
        <v>312.63750000000005</v>
      </c>
      <c r="AV26" s="253">
        <f>SUM(AV28:AV40)</f>
        <v>0</v>
      </c>
      <c r="AW26" s="320">
        <f>SUM(AW28:AW40)</f>
        <v>7.5</v>
      </c>
    </row>
    <row r="27" spans="1:49" ht="12.75">
      <c r="A27" s="156"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58" t="s">
        <v>40</v>
      </c>
      <c r="B28" s="120"/>
      <c r="C28" s="108">
        <f>(C22-B22)/A2</f>
        <v>16.012500000000045</v>
      </c>
      <c r="D28" s="18"/>
      <c r="E28" s="18">
        <f>(E22-B22)/A2</f>
        <v>28.887500000000045</v>
      </c>
      <c r="F28" s="17"/>
      <c r="G28" s="274">
        <f>(G22-F22)/A2</f>
        <v>16.387500000000045</v>
      </c>
      <c r="H28" s="403"/>
      <c r="I28" s="18">
        <f>(I22-H22)/A2</f>
        <v>17.887500000000045</v>
      </c>
      <c r="J28" s="264"/>
      <c r="K28" s="416">
        <f>(K22-J22)/A2</f>
        <v>18.637500000000045</v>
      </c>
      <c r="L28" s="287"/>
      <c r="M28" s="247">
        <f>(M22-L22)/A2</f>
        <v>2.25</v>
      </c>
      <c r="N28" s="121"/>
      <c r="O28" s="108">
        <f>(A4*0.04)/A2</f>
        <v>10</v>
      </c>
      <c r="P28" s="247"/>
      <c r="Q28" s="247">
        <f>(Q22-P22)/A2</f>
        <v>16.387500000000045</v>
      </c>
      <c r="R28" s="79"/>
      <c r="S28" s="79">
        <f>(S22-R22)/A2</f>
        <v>16.387500000000045</v>
      </c>
      <c r="T28" s="247"/>
      <c r="U28" s="247">
        <f>(U22-T22)/A2</f>
        <v>16.387500000000045</v>
      </c>
      <c r="V28" s="79"/>
      <c r="W28" s="79">
        <f>(W22-V22)/A2</f>
        <v>17.137500000000045</v>
      </c>
      <c r="X28" s="247"/>
      <c r="Y28" s="247">
        <f>(Y22-X22)/A2</f>
        <v>16.387500000000045</v>
      </c>
      <c r="Z28" s="79"/>
      <c r="AA28" s="79">
        <f>(AA22-Z22)/A2</f>
        <v>16.387500000000045</v>
      </c>
      <c r="AB28" s="247"/>
      <c r="AC28" s="247">
        <f>(AC22-AB22)/A2</f>
        <v>16.387500000000045</v>
      </c>
      <c r="AD28" s="79"/>
      <c r="AE28" s="79">
        <f>(AE22-AD22)/A2</f>
        <v>17.992500000000064</v>
      </c>
      <c r="AF28" s="247"/>
      <c r="AG28" s="362">
        <f>(AG22-AF22)/A2</f>
        <v>18.067499999999995</v>
      </c>
      <c r="AH28" s="335"/>
      <c r="AI28" s="79">
        <f>(AI22-AH22)/A2</f>
        <v>18.067499999999995</v>
      </c>
      <c r="AJ28" s="247"/>
      <c r="AK28" s="388">
        <f>(AK22-AJ22)/A2</f>
        <v>18.442499999999995</v>
      </c>
      <c r="AL28" s="231"/>
      <c r="AM28" s="79">
        <f>(AM22-AL22)/A2</f>
        <v>16.012500000000045</v>
      </c>
      <c r="AN28" s="247"/>
      <c r="AO28" s="247">
        <f>(AO22-AN22)/A2</f>
        <v>7.5</v>
      </c>
      <c r="AP28" s="79"/>
      <c r="AQ28" s="79">
        <f>(AQ22-AP22)/A2</f>
        <v>0.615000000000002</v>
      </c>
      <c r="AR28" s="247"/>
      <c r="AS28" s="346">
        <f>(AS22-AR22)/A2</f>
        <v>17.002500000000055</v>
      </c>
      <c r="AT28" s="79"/>
      <c r="AU28" s="79">
        <f>(AU22-AT22)/A2</f>
        <v>16.387500000000045</v>
      </c>
      <c r="AV28" s="247"/>
      <c r="AW28" s="317">
        <f>(AW22-AV22)/A2</f>
        <v>7.5</v>
      </c>
    </row>
    <row r="29" spans="1:49" ht="12.75">
      <c r="A29" s="59" t="s">
        <v>85</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D6/A2</f>
        <v>0</v>
      </c>
      <c r="AL29" s="231"/>
      <c r="AM29" s="79"/>
      <c r="AN29" s="343"/>
      <c r="AO29" s="343"/>
      <c r="AP29" s="79"/>
      <c r="AQ29" s="79"/>
      <c r="AR29" s="121">
        <f>B6</f>
        <v>25</v>
      </c>
      <c r="AS29" s="131">
        <f>B6/A2</f>
        <v>12.5</v>
      </c>
      <c r="AT29" s="121">
        <f>B6</f>
        <v>25</v>
      </c>
      <c r="AU29" s="126">
        <f>B6/A2</f>
        <v>12.5</v>
      </c>
      <c r="AV29" s="108"/>
      <c r="AW29" s="132"/>
    </row>
    <row r="30" spans="1:49" ht="12.75">
      <c r="A30" s="59" t="s">
        <v>35</v>
      </c>
      <c r="B30" s="37">
        <f>B7</f>
        <v>25</v>
      </c>
      <c r="C30" s="17">
        <f>B7/A2</f>
        <v>12.5</v>
      </c>
      <c r="D30" s="18">
        <f>B7</f>
        <v>25</v>
      </c>
      <c r="E30" s="1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433">
        <f>B7/A2</f>
        <v>12.5</v>
      </c>
      <c r="AL30" s="231">
        <f>B7</f>
        <v>25</v>
      </c>
      <c r="AM30" s="79">
        <f>B7/A2</f>
        <v>12.5</v>
      </c>
      <c r="AN30" s="343"/>
      <c r="AO30" s="343"/>
      <c r="AP30" s="79"/>
      <c r="AQ30" s="79"/>
      <c r="AR30" s="121">
        <f>B7</f>
        <v>25</v>
      </c>
      <c r="AS30" s="131">
        <f>B7/A2</f>
        <v>12.5</v>
      </c>
      <c r="AT30" s="121">
        <f>B7</f>
        <v>25</v>
      </c>
      <c r="AU30" s="126">
        <f>B7/A2</f>
        <v>12.5</v>
      </c>
      <c r="AV30" s="108"/>
      <c r="AW30" s="132"/>
    </row>
    <row r="31" spans="1:49" ht="12.75">
      <c r="A31" s="59" t="s">
        <v>104</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428">
        <f>B8</f>
        <v>100</v>
      </c>
      <c r="AI31" s="121">
        <f>B8/A2</f>
        <v>50</v>
      </c>
      <c r="AJ31" s="121">
        <f>B8</f>
        <v>100</v>
      </c>
      <c r="AK31" s="393">
        <f>B8/A2</f>
        <v>50</v>
      </c>
      <c r="AL31" s="231"/>
      <c r="AM31" s="79"/>
      <c r="AN31" s="247"/>
      <c r="AO31" s="247"/>
      <c r="AP31" s="79"/>
      <c r="AQ31" s="79"/>
      <c r="AR31" s="247"/>
      <c r="AS31" s="346"/>
      <c r="AT31" s="79"/>
      <c r="AU31" s="79"/>
      <c r="AV31" s="247"/>
      <c r="AW31" s="317"/>
    </row>
    <row r="32" spans="1:49" ht="12.75">
      <c r="A32" s="59"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428">
        <f>B9</f>
        <v>12</v>
      </c>
      <c r="AI32" s="121">
        <f>B9/A2</f>
        <v>6</v>
      </c>
      <c r="AJ32" s="121">
        <f>B9</f>
        <v>12</v>
      </c>
      <c r="AK32" s="393">
        <f>B9/A2</f>
        <v>6</v>
      </c>
      <c r="AL32" s="231"/>
      <c r="AM32" s="79"/>
      <c r="AN32" s="247"/>
      <c r="AO32" s="247"/>
      <c r="AP32" s="79"/>
      <c r="AQ32" s="79"/>
      <c r="AR32" s="247"/>
      <c r="AS32" s="346"/>
      <c r="AT32" s="79"/>
      <c r="AU32" s="79"/>
      <c r="AV32" s="247"/>
      <c r="AW32" s="317"/>
    </row>
    <row r="33" spans="1:49" ht="12.75">
      <c r="A33" s="59" t="s">
        <v>114</v>
      </c>
      <c r="B33" s="37"/>
      <c r="C33" s="17"/>
      <c r="D33" s="18"/>
      <c r="E33" s="18"/>
      <c r="F33" s="17"/>
      <c r="G33" s="274"/>
      <c r="H33" s="441">
        <f>C10</f>
        <v>100</v>
      </c>
      <c r="I33" s="442">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59"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105" t="s">
        <v>75</v>
      </c>
      <c r="B35" s="97">
        <f>B14</f>
        <v>5</v>
      </c>
      <c r="C35" s="23">
        <f>B14/A2</f>
        <v>2.5</v>
      </c>
      <c r="D35" s="29">
        <f>B14</f>
        <v>5</v>
      </c>
      <c r="E35" s="29">
        <f>B14/A2</f>
        <v>2.5</v>
      </c>
      <c r="F35" s="111">
        <f>B14</f>
        <v>5</v>
      </c>
      <c r="G35" s="240">
        <f>B14/A2</f>
        <v>2.5</v>
      </c>
      <c r="H35" s="435">
        <f>B14</f>
        <v>5</v>
      </c>
      <c r="I35" s="29">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c r="AE35" s="81"/>
      <c r="AF35" s="256">
        <f>B14</f>
        <v>5</v>
      </c>
      <c r="AG35" s="368">
        <f>B14/A2</f>
        <v>2.5</v>
      </c>
      <c r="AH35" s="376">
        <f>B14</f>
        <v>5</v>
      </c>
      <c r="AI35" s="81">
        <f>B14/A2</f>
        <v>2.5</v>
      </c>
      <c r="AJ35" s="256">
        <f>B14</f>
        <v>5</v>
      </c>
      <c r="AK35" s="394">
        <f>B14/A2</f>
        <v>2.5</v>
      </c>
      <c r="AL35" s="233">
        <f>B14</f>
        <v>5</v>
      </c>
      <c r="AM35" s="81">
        <f>B14/A2</f>
        <v>2.5</v>
      </c>
      <c r="AN35" s="256"/>
      <c r="AO35" s="256"/>
      <c r="AP35" s="81"/>
      <c r="AQ35" s="81"/>
      <c r="AR35" s="256">
        <f>B14</f>
        <v>5</v>
      </c>
      <c r="AS35" s="350">
        <f>B14/A2</f>
        <v>2.5</v>
      </c>
      <c r="AT35" s="111">
        <f>B14</f>
        <v>5</v>
      </c>
      <c r="AU35" s="111">
        <f>B14/A2</f>
        <v>2.5</v>
      </c>
      <c r="AV35" s="111"/>
      <c r="AW35" s="130"/>
    </row>
    <row r="36" spans="1:49" ht="12.75">
      <c r="A36" s="105" t="s">
        <v>79</v>
      </c>
      <c r="B36" s="97"/>
      <c r="C36" s="23"/>
      <c r="D36" s="29"/>
      <c r="E36" s="29"/>
      <c r="F36" s="23"/>
      <c r="G36" s="279"/>
      <c r="H36" s="435"/>
      <c r="I36" s="29"/>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429"/>
      <c r="AI36" s="341"/>
      <c r="AJ36" s="111">
        <f>B15</f>
        <v>25</v>
      </c>
      <c r="AK36" s="395">
        <f>B15/A2</f>
        <v>12.5</v>
      </c>
      <c r="AL36" s="233"/>
      <c r="AM36" s="81"/>
      <c r="AN36" s="256"/>
      <c r="AO36" s="256"/>
      <c r="AP36" s="81"/>
      <c r="AQ36" s="81"/>
      <c r="AR36" s="256"/>
      <c r="AS36" s="350"/>
      <c r="AT36" s="81"/>
      <c r="AU36" s="81"/>
      <c r="AV36" s="256"/>
      <c r="AW36" s="322"/>
    </row>
    <row r="37" spans="1:49" ht="12.75">
      <c r="A37" s="106" t="s">
        <v>41</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107" t="s">
        <v>99</v>
      </c>
      <c r="B38" s="99"/>
      <c r="C38" s="100"/>
      <c r="D38" s="101"/>
      <c r="E38" s="101"/>
      <c r="F38" s="100"/>
      <c r="G38" s="280"/>
      <c r="H38" s="410"/>
      <c r="I38" s="101"/>
      <c r="J38" s="103"/>
      <c r="K38" s="423"/>
      <c r="L38" s="293">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13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45">
        <f>A4*1.075</f>
        <v>537.5</v>
      </c>
      <c r="C40" s="145">
        <f>(A4*1.075)/A2</f>
        <v>268.75</v>
      </c>
      <c r="D40" s="146">
        <f>A4*1.075</f>
        <v>537.5</v>
      </c>
      <c r="E40" s="147">
        <f>(A4*1.075)/A2</f>
        <v>268.75</v>
      </c>
      <c r="F40" s="148">
        <f>A4*1.075</f>
        <v>537.5</v>
      </c>
      <c r="G40" s="281">
        <f>(A4*1.075)/A2</f>
        <v>268.75</v>
      </c>
      <c r="H40" s="436">
        <f>A4*1.075</f>
        <v>537.5</v>
      </c>
      <c r="I40" s="147">
        <f>(A4*1.075)/A2</f>
        <v>268.75</v>
      </c>
      <c r="J40" s="268">
        <f>A4*1.075</f>
        <v>537.5</v>
      </c>
      <c r="K40" s="419">
        <f>(A4*1.075)/A2</f>
        <v>268.75</v>
      </c>
      <c r="L40" s="294"/>
      <c r="M40" s="253"/>
      <c r="N40" s="150"/>
      <c r="O40" s="150"/>
      <c r="P40" s="257">
        <f>A4*1.075</f>
        <v>537.5</v>
      </c>
      <c r="Q40" s="253">
        <f>(A4*1.075)/A2</f>
        <v>268.75</v>
      </c>
      <c r="R40" s="150">
        <f>A4*1.075</f>
        <v>537.5</v>
      </c>
      <c r="S40" s="150">
        <f>(A4*1.075)/A2</f>
        <v>268.75</v>
      </c>
      <c r="T40" s="257">
        <f>A4*1.075</f>
        <v>537.5</v>
      </c>
      <c r="U40" s="253">
        <f>(A4*1.075)/A2</f>
        <v>268.75</v>
      </c>
      <c r="V40" s="149">
        <f>A4*1.075</f>
        <v>537.5</v>
      </c>
      <c r="W40" s="150">
        <f>(A4*1.075)/A2</f>
        <v>268.75</v>
      </c>
      <c r="X40" s="257">
        <f>A4*1.075</f>
        <v>537.5</v>
      </c>
      <c r="Y40" s="253">
        <f>(A4*1.075)/A2</f>
        <v>268.75</v>
      </c>
      <c r="Z40" s="149">
        <f>A4*1.075</f>
        <v>537.5</v>
      </c>
      <c r="AA40" s="150">
        <f>(A4*1.075)/A2</f>
        <v>268.75</v>
      </c>
      <c r="AB40" s="257">
        <f>A4*1.075</f>
        <v>537.5</v>
      </c>
      <c r="AC40" s="253">
        <f>(A4*1.075)/A2</f>
        <v>268.75</v>
      </c>
      <c r="AD40" s="150">
        <f>A4*1.075</f>
        <v>537.5</v>
      </c>
      <c r="AE40" s="150">
        <f>(A4*1.075)/A2</f>
        <v>268.75</v>
      </c>
      <c r="AF40" s="253">
        <f>A4*1.075</f>
        <v>537.5</v>
      </c>
      <c r="AG40" s="365">
        <f>(A4*1.075)/A2</f>
        <v>268.75</v>
      </c>
      <c r="AH40" s="337">
        <f>A4*1.075</f>
        <v>537.5</v>
      </c>
      <c r="AI40" s="150">
        <f>(A4*1.075)/A2</f>
        <v>268.75</v>
      </c>
      <c r="AJ40" s="253">
        <f>A4*1.075</f>
        <v>537.5</v>
      </c>
      <c r="AK40" s="391">
        <f>(A4*1.075)/A2</f>
        <v>268.75</v>
      </c>
      <c r="AL40" s="230">
        <f>A4*1.075</f>
        <v>537.5</v>
      </c>
      <c r="AM40" s="150">
        <f>(A4*1.075)/A2</f>
        <v>268.75</v>
      </c>
      <c r="AN40" s="253"/>
      <c r="AO40" s="253"/>
      <c r="AP40" s="150"/>
      <c r="AQ40" s="150"/>
      <c r="AR40" s="253">
        <f>A4*1.075</f>
        <v>537.5</v>
      </c>
      <c r="AS40" s="253">
        <f>(A4*1.075)/A2</f>
        <v>268.75</v>
      </c>
      <c r="AT40" s="152">
        <f>A4*1.075</f>
        <v>537.5</v>
      </c>
      <c r="AU40" s="153">
        <f>(A4*1.075)/A2</f>
        <v>268.75</v>
      </c>
      <c r="AV40" s="152">
        <v>0</v>
      </c>
      <c r="AW40" s="154">
        <v>0</v>
      </c>
    </row>
    <row r="41" spans="1:49" ht="12.75">
      <c r="A41" s="135" t="s">
        <v>86</v>
      </c>
      <c r="B41" s="136">
        <f aca="true" t="shared" si="3" ref="B41:G41">B40*0.1116</f>
        <v>59.985</v>
      </c>
      <c r="C41" s="137">
        <f>C40*0.1116</f>
        <v>29.9925</v>
      </c>
      <c r="D41" s="14">
        <f>D40*0.1116</f>
        <v>59.985</v>
      </c>
      <c r="E41" s="138">
        <f t="shared" si="3"/>
        <v>29.9925</v>
      </c>
      <c r="F41" s="13">
        <f t="shared" si="3"/>
        <v>59.985</v>
      </c>
      <c r="G41" s="282">
        <f t="shared" si="3"/>
        <v>29.9925</v>
      </c>
      <c r="H41" s="407">
        <f>H40*0.1116</f>
        <v>59.985</v>
      </c>
      <c r="I41" s="138">
        <f>I40*0.1116</f>
        <v>29.9925</v>
      </c>
      <c r="J41" s="267">
        <f>J40*0.1116</f>
        <v>59.985</v>
      </c>
      <c r="K41" s="425">
        <f>K40*0.1116</f>
        <v>29.9925</v>
      </c>
      <c r="L41" s="291"/>
      <c r="M41" s="258"/>
      <c r="N41" s="85"/>
      <c r="O41" s="85"/>
      <c r="P41" s="255">
        <f aca="true" t="shared" si="4" ref="P41:AG41">P40*0.1116</f>
        <v>59.985</v>
      </c>
      <c r="Q41" s="258">
        <f t="shared" si="4"/>
        <v>29.9925</v>
      </c>
      <c r="R41" s="85">
        <f t="shared" si="4"/>
        <v>59.985</v>
      </c>
      <c r="S41" s="139">
        <f t="shared" si="4"/>
        <v>29.9925</v>
      </c>
      <c r="T41" s="255">
        <f t="shared" si="4"/>
        <v>59.985</v>
      </c>
      <c r="U41" s="258">
        <f t="shared" si="4"/>
        <v>29.9925</v>
      </c>
      <c r="V41" s="85">
        <f t="shared" si="4"/>
        <v>59.985</v>
      </c>
      <c r="W41" s="139">
        <f t="shared" si="4"/>
        <v>29.9925</v>
      </c>
      <c r="X41" s="255">
        <f t="shared" si="4"/>
        <v>59.985</v>
      </c>
      <c r="Y41" s="258">
        <f t="shared" si="4"/>
        <v>29.9925</v>
      </c>
      <c r="Z41" s="85">
        <f t="shared" si="4"/>
        <v>59.985</v>
      </c>
      <c r="AA41" s="139">
        <f t="shared" si="4"/>
        <v>29.9925</v>
      </c>
      <c r="AB41" s="255">
        <f t="shared" si="4"/>
        <v>59.985</v>
      </c>
      <c r="AC41" s="258">
        <f t="shared" si="4"/>
        <v>29.9925</v>
      </c>
      <c r="AD41" s="85">
        <f t="shared" si="4"/>
        <v>59.985</v>
      </c>
      <c r="AE41" s="139">
        <f t="shared" si="4"/>
        <v>29.9925</v>
      </c>
      <c r="AF41" s="255">
        <f t="shared" si="4"/>
        <v>59.985</v>
      </c>
      <c r="AG41" s="371">
        <f t="shared" si="4"/>
        <v>29.9925</v>
      </c>
      <c r="AH41" s="334">
        <f aca="true" t="shared" si="5" ref="AH41:AM41">AH40*0.1116</f>
        <v>59.985</v>
      </c>
      <c r="AI41" s="139">
        <f t="shared" si="5"/>
        <v>29.9925</v>
      </c>
      <c r="AJ41" s="255">
        <f t="shared" si="5"/>
        <v>59.985</v>
      </c>
      <c r="AK41" s="398">
        <f t="shared" si="5"/>
        <v>29.9925</v>
      </c>
      <c r="AL41" s="227">
        <f t="shared" si="5"/>
        <v>59.985</v>
      </c>
      <c r="AM41" s="139">
        <f t="shared" si="5"/>
        <v>29.9925</v>
      </c>
      <c r="AN41" s="261"/>
      <c r="AO41" s="261"/>
      <c r="AP41" s="85"/>
      <c r="AQ41" s="140"/>
      <c r="AR41" s="255">
        <f aca="true" t="shared" si="6" ref="AR41:AW41">AR40*0.1116</f>
        <v>59.985</v>
      </c>
      <c r="AS41" s="352">
        <f t="shared" si="6"/>
        <v>29.9925</v>
      </c>
      <c r="AT41" s="141">
        <f t="shared" si="6"/>
        <v>59.985</v>
      </c>
      <c r="AU41" s="142">
        <f t="shared" si="6"/>
        <v>29.9925</v>
      </c>
      <c r="AV41" s="141">
        <f t="shared" si="6"/>
        <v>0</v>
      </c>
      <c r="AW41" s="143">
        <f t="shared" si="6"/>
        <v>0</v>
      </c>
    </row>
    <row r="42" spans="1:49" ht="12.75">
      <c r="A42" s="59" t="s">
        <v>69</v>
      </c>
      <c r="B42" s="37">
        <f aca="true" t="shared" si="7" ref="B42:G42">B40*0.8884</f>
        <v>477.515</v>
      </c>
      <c r="C42" s="23">
        <f t="shared" si="7"/>
        <v>238.7575</v>
      </c>
      <c r="D42" s="18">
        <f>B40*0.8884</f>
        <v>477.515</v>
      </c>
      <c r="E42" s="24">
        <f t="shared" si="7"/>
        <v>238.7575</v>
      </c>
      <c r="F42" s="17">
        <f t="shared" si="7"/>
        <v>477.515</v>
      </c>
      <c r="G42" s="279">
        <f t="shared" si="7"/>
        <v>238.7575</v>
      </c>
      <c r="H42" s="403">
        <f>H40*0.8884</f>
        <v>477.515</v>
      </c>
      <c r="I42" s="24">
        <f>I40*0.8884</f>
        <v>238.7575</v>
      </c>
      <c r="J42" s="264">
        <f>J40*0.8884</f>
        <v>477.515</v>
      </c>
      <c r="K42" s="422">
        <f>K40*0.8884</f>
        <v>238.7575</v>
      </c>
      <c r="L42" s="287"/>
      <c r="M42" s="256"/>
      <c r="N42" s="79"/>
      <c r="O42" s="79"/>
      <c r="P42" s="247">
        <f aca="true" t="shared" si="8" ref="P42:AE42">P40*0.8884</f>
        <v>477.515</v>
      </c>
      <c r="Q42" s="256">
        <f t="shared" si="8"/>
        <v>238.7575</v>
      </c>
      <c r="R42" s="79">
        <f t="shared" si="8"/>
        <v>477.515</v>
      </c>
      <c r="S42" s="81">
        <f t="shared" si="8"/>
        <v>238.7575</v>
      </c>
      <c r="T42" s="247">
        <f t="shared" si="8"/>
        <v>477.515</v>
      </c>
      <c r="U42" s="256">
        <f t="shared" si="8"/>
        <v>238.7575</v>
      </c>
      <c r="V42" s="79">
        <f>V40*0.8884</f>
        <v>477.515</v>
      </c>
      <c r="W42" s="81">
        <f>W40*0.8884</f>
        <v>238.7575</v>
      </c>
      <c r="X42" s="247">
        <f>X40*0.8884</f>
        <v>477.515</v>
      </c>
      <c r="Y42" s="256">
        <f>Y40*0.8884</f>
        <v>238.7575</v>
      </c>
      <c r="Z42" s="79">
        <f t="shared" si="8"/>
        <v>477.515</v>
      </c>
      <c r="AA42" s="81">
        <f t="shared" si="8"/>
        <v>238.7575</v>
      </c>
      <c r="AB42" s="247">
        <f t="shared" si="8"/>
        <v>477.515</v>
      </c>
      <c r="AC42" s="256">
        <f t="shared" si="8"/>
        <v>238.7575</v>
      </c>
      <c r="AD42" s="79">
        <f t="shared" si="8"/>
        <v>477.515</v>
      </c>
      <c r="AE42" s="81">
        <f t="shared" si="8"/>
        <v>238.7575</v>
      </c>
      <c r="AF42" s="247">
        <f>AF40*0.8884</f>
        <v>477.515</v>
      </c>
      <c r="AG42" s="368">
        <f>AG40*0.8884</f>
        <v>238.7575</v>
      </c>
      <c r="AH42" s="335">
        <f>AF40*0.8884</f>
        <v>477.515</v>
      </c>
      <c r="AI42" s="81">
        <f>AI40*0.8884</f>
        <v>238.7575</v>
      </c>
      <c r="AJ42" s="247">
        <f>AH40*0.8884</f>
        <v>477.515</v>
      </c>
      <c r="AK42" s="394">
        <f>AK40*0.8884</f>
        <v>238.7575</v>
      </c>
      <c r="AL42" s="231">
        <f>AL40*0.8884</f>
        <v>477.515</v>
      </c>
      <c r="AM42" s="81">
        <f>AM40*0.8884</f>
        <v>238.7575</v>
      </c>
      <c r="AN42" s="262"/>
      <c r="AO42" s="262"/>
      <c r="AP42" s="79"/>
      <c r="AQ42" s="83"/>
      <c r="AR42" s="247">
        <f aca="true" t="shared" si="9" ref="AR42:AW42">AR40*0.8884</f>
        <v>477.515</v>
      </c>
      <c r="AS42" s="350">
        <f t="shared" si="9"/>
        <v>238.7575</v>
      </c>
      <c r="AT42" s="108">
        <f t="shared" si="9"/>
        <v>477.515</v>
      </c>
      <c r="AU42" s="111">
        <f t="shared" si="9"/>
        <v>238.7575</v>
      </c>
      <c r="AV42" s="108">
        <f t="shared" si="9"/>
        <v>0</v>
      </c>
      <c r="AW42" s="130">
        <f t="shared" si="9"/>
        <v>0</v>
      </c>
    </row>
    <row r="43" spans="1:49" ht="13.5" thickBot="1">
      <c r="A43" s="13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62" t="s">
        <v>23</v>
      </c>
      <c r="B44" s="163">
        <f>A4</f>
        <v>500</v>
      </c>
      <c r="C44" s="163">
        <f>A4/A2</f>
        <v>250</v>
      </c>
      <c r="D44" s="164">
        <f>A4</f>
        <v>500</v>
      </c>
      <c r="E44" s="164">
        <f>A4/A2</f>
        <v>250</v>
      </c>
      <c r="F44" s="163">
        <f>A4</f>
        <v>500</v>
      </c>
      <c r="G44" s="283">
        <f>A4/A2</f>
        <v>250</v>
      </c>
      <c r="H44" s="437">
        <f>A4</f>
        <v>500</v>
      </c>
      <c r="I44" s="164">
        <f>A4/A2</f>
        <v>250</v>
      </c>
      <c r="J44" s="269">
        <f>A4</f>
        <v>500</v>
      </c>
      <c r="K44" s="438">
        <f>A4/A2</f>
        <v>250</v>
      </c>
      <c r="L44" s="295"/>
      <c r="M44" s="259"/>
      <c r="N44" s="165"/>
      <c r="O44" s="165"/>
      <c r="P44" s="259">
        <f>A4</f>
        <v>500</v>
      </c>
      <c r="Q44" s="259">
        <f>A4/A2</f>
        <v>250</v>
      </c>
      <c r="R44" s="165">
        <f>A4</f>
        <v>500</v>
      </c>
      <c r="S44" s="165">
        <f>A4/A2</f>
        <v>250</v>
      </c>
      <c r="T44" s="259">
        <f>A4</f>
        <v>500</v>
      </c>
      <c r="U44" s="259">
        <f>A4/A2</f>
        <v>250</v>
      </c>
      <c r="V44" s="165">
        <f>A4</f>
        <v>500</v>
      </c>
      <c r="W44" s="165">
        <f>A4/A2</f>
        <v>250</v>
      </c>
      <c r="X44" s="259">
        <f>A4</f>
        <v>500</v>
      </c>
      <c r="Y44" s="259">
        <f>A4/A2</f>
        <v>250</v>
      </c>
      <c r="Z44" s="165">
        <f>A4</f>
        <v>500</v>
      </c>
      <c r="AA44" s="165">
        <f>A4/A2</f>
        <v>250</v>
      </c>
      <c r="AB44" s="259">
        <f>A4</f>
        <v>500</v>
      </c>
      <c r="AC44" s="259">
        <f>A4/A2</f>
        <v>250</v>
      </c>
      <c r="AD44" s="165">
        <f>A4</f>
        <v>500</v>
      </c>
      <c r="AE44" s="165">
        <f>A4/A2</f>
        <v>250</v>
      </c>
      <c r="AF44" s="259">
        <f>A4</f>
        <v>500</v>
      </c>
      <c r="AG44" s="427">
        <f>A4/A2</f>
        <v>250</v>
      </c>
      <c r="AH44" s="430">
        <f>A4</f>
        <v>500</v>
      </c>
      <c r="AI44" s="165">
        <f>A4/A2</f>
        <v>250</v>
      </c>
      <c r="AJ44" s="259">
        <f>A4</f>
        <v>500</v>
      </c>
      <c r="AK44" s="434">
        <f>A4/A2</f>
        <v>250</v>
      </c>
      <c r="AL44" s="432">
        <f>A4</f>
        <v>500</v>
      </c>
      <c r="AM44" s="165">
        <f>A4/A2</f>
        <v>250</v>
      </c>
      <c r="AN44" s="259">
        <f>A4</f>
        <v>500</v>
      </c>
      <c r="AO44" s="259">
        <f>A4/A2</f>
        <v>250</v>
      </c>
      <c r="AP44" s="165"/>
      <c r="AQ44" s="165"/>
      <c r="AR44" s="259">
        <f>A4</f>
        <v>500</v>
      </c>
      <c r="AS44" s="259">
        <f>A4/A2</f>
        <v>250</v>
      </c>
      <c r="AT44" s="166">
        <f>A4</f>
        <v>500</v>
      </c>
      <c r="AU44" s="167">
        <f>A4/A2</f>
        <v>250</v>
      </c>
      <c r="AV44" s="259">
        <f>A4</f>
        <v>500</v>
      </c>
      <c r="AW44" s="354">
        <f>A4/A2</f>
        <v>250</v>
      </c>
    </row>
    <row r="45" spans="1:49" ht="12.75">
      <c r="A45" s="161"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59" t="s">
        <v>0</v>
      </c>
      <c r="B46" s="37"/>
      <c r="C46" s="17"/>
      <c r="D46" s="18"/>
      <c r="E46" s="18"/>
      <c r="F46" s="17"/>
      <c r="G46" s="274"/>
      <c r="H46" s="403"/>
      <c r="I46" s="18"/>
      <c r="J46" s="264"/>
      <c r="K46" s="416"/>
      <c r="L46" s="287"/>
      <c r="M46" s="247"/>
      <c r="N46" s="108">
        <f>N22/4</f>
        <v>125</v>
      </c>
      <c r="O46" s="121">
        <f>(A4*0.25)/A2</f>
        <v>62.5</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60" t="s">
        <v>42</v>
      </c>
      <c r="B47" s="37">
        <f>A4</f>
        <v>500</v>
      </c>
      <c r="C47" s="17">
        <f>A4/A2</f>
        <v>250</v>
      </c>
      <c r="D47" s="18">
        <f>B44</f>
        <v>500</v>
      </c>
      <c r="E47" s="18">
        <f aca="true" t="shared" si="10" ref="E47:K47">E44</f>
        <v>250</v>
      </c>
      <c r="F47" s="17">
        <f t="shared" si="10"/>
        <v>500</v>
      </c>
      <c r="G47" s="274">
        <f t="shared" si="10"/>
        <v>250</v>
      </c>
      <c r="H47" s="403">
        <f t="shared" si="10"/>
        <v>500</v>
      </c>
      <c r="I47" s="18">
        <f t="shared" si="10"/>
        <v>250</v>
      </c>
      <c r="J47" s="264">
        <f t="shared" si="10"/>
        <v>500</v>
      </c>
      <c r="K47" s="416">
        <f t="shared" si="10"/>
        <v>250</v>
      </c>
      <c r="L47" s="287"/>
      <c r="M47" s="247"/>
      <c r="N47" s="108">
        <f>N22/2</f>
        <v>250</v>
      </c>
      <c r="O47" s="121">
        <f>(A4*0.5)/A2</f>
        <v>125</v>
      </c>
      <c r="P47" s="247"/>
      <c r="Q47" s="247"/>
      <c r="R47" s="79">
        <f>A4/2</f>
        <v>250</v>
      </c>
      <c r="S47" s="79">
        <f>(A4/2)/A2</f>
        <v>125</v>
      </c>
      <c r="T47" s="247"/>
      <c r="U47" s="247"/>
      <c r="V47" s="79">
        <f>V44*0.25</f>
        <v>125</v>
      </c>
      <c r="W47" s="79">
        <f>W44*0.25</f>
        <v>62.5</v>
      </c>
      <c r="X47" s="108">
        <f>X44*0.25</f>
        <v>125</v>
      </c>
      <c r="Y47" s="121">
        <f>Y44*0.25</f>
        <v>62.5</v>
      </c>
      <c r="Z47" s="79"/>
      <c r="AA47" s="79"/>
      <c r="AB47" s="108">
        <f>A4*0.25</f>
        <v>125</v>
      </c>
      <c r="AC47" s="121">
        <f>(A4*0.25)/A2</f>
        <v>62.5</v>
      </c>
      <c r="AD47" s="79">
        <f>A4</f>
        <v>500</v>
      </c>
      <c r="AE47" s="79">
        <f>A4/A2</f>
        <v>250</v>
      </c>
      <c r="AF47" s="247">
        <f>AF44-AF54</f>
        <v>400</v>
      </c>
      <c r="AG47" s="362">
        <f>AG44-AG54</f>
        <v>200</v>
      </c>
      <c r="AH47" s="335">
        <f>AH44-AF54</f>
        <v>400</v>
      </c>
      <c r="AI47" s="79">
        <f>AI44-AI54</f>
        <v>200</v>
      </c>
      <c r="AJ47" s="247">
        <f>AH44-AH54</f>
        <v>400</v>
      </c>
      <c r="AK47" s="388">
        <f>AK44-AK54</f>
        <v>200</v>
      </c>
      <c r="AL47" s="231">
        <f>AL44-AL54</f>
        <v>400</v>
      </c>
      <c r="AM47" s="79">
        <f>AM44-AM54</f>
        <v>200</v>
      </c>
      <c r="AN47" s="108">
        <f>A4</f>
        <v>500</v>
      </c>
      <c r="AO47" s="121">
        <f>A4/A2</f>
        <v>250</v>
      </c>
      <c r="AP47" s="79"/>
      <c r="AQ47" s="79"/>
      <c r="AR47" s="247">
        <f>A4</f>
        <v>500</v>
      </c>
      <c r="AS47" s="346">
        <f>A4/A2</f>
        <v>250</v>
      </c>
      <c r="AT47" s="121">
        <f>AT44</f>
        <v>500</v>
      </c>
      <c r="AU47" s="121">
        <f>AU44</f>
        <v>250</v>
      </c>
      <c r="AV47" s="247">
        <f>AV44</f>
        <v>500</v>
      </c>
      <c r="AW47" s="317">
        <f>AW44</f>
        <v>250</v>
      </c>
    </row>
    <row r="48" spans="1:49" ht="12.75">
      <c r="A48" s="59" t="s">
        <v>2</v>
      </c>
      <c r="B48" s="37"/>
      <c r="C48" s="17"/>
      <c r="D48" s="18"/>
      <c r="E48" s="18"/>
      <c r="F48" s="17"/>
      <c r="G48" s="274"/>
      <c r="H48" s="403"/>
      <c r="I48" s="18"/>
      <c r="J48" s="264"/>
      <c r="K48" s="416"/>
      <c r="L48" s="287"/>
      <c r="M48" s="247"/>
      <c r="N48" s="108">
        <f>N22/4</f>
        <v>125</v>
      </c>
      <c r="O48" s="121">
        <f>(A4*0.25)/A2</f>
        <v>62.5</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59" t="s">
        <v>3</v>
      </c>
      <c r="B49" s="37"/>
      <c r="C49" s="17"/>
      <c r="D49" s="18"/>
      <c r="E49" s="18"/>
      <c r="F49" s="17"/>
      <c r="G49" s="274"/>
      <c r="H49" s="403"/>
      <c r="I49" s="18"/>
      <c r="J49" s="264"/>
      <c r="K49" s="416"/>
      <c r="L49" s="287"/>
      <c r="M49" s="247"/>
      <c r="N49" s="79"/>
      <c r="O49" s="79"/>
      <c r="P49" s="108">
        <f>A4</f>
        <v>500</v>
      </c>
      <c r="Q49" s="121">
        <f>A4/A2</f>
        <v>250</v>
      </c>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59" t="s">
        <v>16</v>
      </c>
      <c r="B50" s="37"/>
      <c r="C50" s="17"/>
      <c r="D50" s="18"/>
      <c r="E50" s="18"/>
      <c r="F50" s="17"/>
      <c r="G50" s="274"/>
      <c r="H50" s="403"/>
      <c r="I50" s="18"/>
      <c r="J50" s="264"/>
      <c r="K50" s="416"/>
      <c r="L50" s="287"/>
      <c r="M50" s="247"/>
      <c r="N50" s="79"/>
      <c r="O50" s="79"/>
      <c r="P50" s="247"/>
      <c r="Q50" s="247"/>
      <c r="R50" s="270">
        <f>A4/2</f>
        <v>250</v>
      </c>
      <c r="S50" s="79">
        <f>(A4/2)/A2</f>
        <v>125</v>
      </c>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57" t="s">
        <v>17</v>
      </c>
      <c r="B51" s="37"/>
      <c r="C51" s="17"/>
      <c r="D51" s="18"/>
      <c r="E51" s="18"/>
      <c r="F51" s="17"/>
      <c r="G51" s="274"/>
      <c r="H51" s="403"/>
      <c r="I51" s="18"/>
      <c r="J51" s="264"/>
      <c r="K51" s="416"/>
      <c r="L51" s="287"/>
      <c r="M51" s="247"/>
      <c r="N51" s="79"/>
      <c r="O51" s="79"/>
      <c r="P51" s="247"/>
      <c r="Q51" s="247"/>
      <c r="R51" s="79"/>
      <c r="S51" s="79"/>
      <c r="T51" s="108">
        <f>A4</f>
        <v>500</v>
      </c>
      <c r="U51" s="121">
        <f>A4/A2</f>
        <v>250</v>
      </c>
      <c r="V51" s="108">
        <f>V44*0.75</f>
        <v>375</v>
      </c>
      <c r="W51" s="121">
        <f>W44*0.75</f>
        <v>187.5</v>
      </c>
      <c r="X51" s="108">
        <f>X44*0.75</f>
        <v>375</v>
      </c>
      <c r="Y51" s="121">
        <f>Y44*0.75</f>
        <v>187.5</v>
      </c>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57" t="s">
        <v>5</v>
      </c>
      <c r="B52" s="37"/>
      <c r="C52" s="17"/>
      <c r="D52" s="18"/>
      <c r="E52" s="18"/>
      <c r="F52" s="17"/>
      <c r="G52" s="274"/>
      <c r="H52" s="403"/>
      <c r="I52" s="18"/>
      <c r="J52" s="264"/>
      <c r="K52" s="416"/>
      <c r="L52" s="287"/>
      <c r="M52" s="247"/>
      <c r="N52" s="79"/>
      <c r="O52" s="79"/>
      <c r="P52" s="247"/>
      <c r="Q52" s="247"/>
      <c r="R52" s="79"/>
      <c r="S52" s="79"/>
      <c r="T52" s="247"/>
      <c r="U52" s="247"/>
      <c r="V52" s="79"/>
      <c r="W52" s="79"/>
      <c r="X52" s="247"/>
      <c r="Y52" s="247"/>
      <c r="Z52" s="108">
        <f>A4</f>
        <v>500</v>
      </c>
      <c r="AA52" s="121">
        <f>A4/A2</f>
        <v>250</v>
      </c>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57" t="s">
        <v>88</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79"/>
      <c r="AA53" s="79"/>
      <c r="AB53" s="108">
        <f>A4*0.75</f>
        <v>375</v>
      </c>
      <c r="AC53" s="121">
        <f>(A4*0.75)/A2</f>
        <v>187.5</v>
      </c>
      <c r="AD53" s="79"/>
      <c r="AE53" s="79"/>
      <c r="AF53" s="247"/>
      <c r="AG53" s="362"/>
      <c r="AH53" s="335"/>
      <c r="AI53" s="79"/>
      <c r="AJ53" s="247"/>
      <c r="AK53" s="388"/>
      <c r="AL53" s="231"/>
      <c r="AM53" s="79"/>
      <c r="AN53" s="247"/>
      <c r="AO53" s="247"/>
      <c r="AP53" s="79"/>
      <c r="AQ53" s="79"/>
      <c r="AR53" s="247"/>
      <c r="AS53" s="346"/>
      <c r="AT53" s="79"/>
      <c r="AU53" s="79"/>
      <c r="AV53" s="247"/>
      <c r="AW53" s="317"/>
    </row>
    <row r="54" spans="1:49" ht="13.5" thickBot="1">
      <c r="A54" s="4" t="s">
        <v>50</v>
      </c>
      <c r="B54" s="49"/>
      <c r="C54" s="50"/>
      <c r="D54" s="51"/>
      <c r="E54" s="51"/>
      <c r="F54" s="50"/>
      <c r="G54" s="276"/>
      <c r="H54" s="412"/>
      <c r="I54" s="51"/>
      <c r="J54" s="265"/>
      <c r="K54" s="426"/>
      <c r="L54" s="289"/>
      <c r="M54" s="252"/>
      <c r="N54" s="82"/>
      <c r="O54" s="82"/>
      <c r="P54" s="252"/>
      <c r="Q54" s="252"/>
      <c r="R54" s="82"/>
      <c r="S54" s="82"/>
      <c r="T54" s="252"/>
      <c r="U54" s="252"/>
      <c r="V54" s="82"/>
      <c r="W54" s="82"/>
      <c r="X54" s="252"/>
      <c r="Y54" s="252"/>
      <c r="Z54" s="82"/>
      <c r="AA54" s="82"/>
      <c r="AB54" s="252"/>
      <c r="AC54" s="252"/>
      <c r="AD54" s="82"/>
      <c r="AE54" s="82"/>
      <c r="AF54" s="123">
        <v>100</v>
      </c>
      <c r="AG54" s="372">
        <f>AF54/A2</f>
        <v>50</v>
      </c>
      <c r="AH54" s="379">
        <v>100</v>
      </c>
      <c r="AI54" s="124">
        <f>AH54/A2</f>
        <v>50</v>
      </c>
      <c r="AJ54" s="123">
        <v>100</v>
      </c>
      <c r="AK54" s="399">
        <f>AJ54/A2</f>
        <v>50</v>
      </c>
      <c r="AL54" s="384">
        <v>100</v>
      </c>
      <c r="AM54" s="124">
        <f>AL54/A2</f>
        <v>50</v>
      </c>
      <c r="AN54" s="252"/>
      <c r="AO54" s="252"/>
      <c r="AP54" s="82"/>
      <c r="AQ54" s="82"/>
      <c r="AR54" s="252"/>
      <c r="AS54" s="348"/>
      <c r="AT54" s="82"/>
      <c r="AU54" s="82"/>
      <c r="AV54" s="252"/>
      <c r="AW54" s="355"/>
    </row>
    <row r="55" spans="1:49" ht="13.5" thickTop="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3"/>
      <c r="AU55" s="53"/>
      <c r="AV55" s="53"/>
      <c r="AW55" s="53"/>
    </row>
  </sheetData>
  <sheetProtection sheet="1" objects="1" scenarios="1"/>
  <mergeCells count="33">
    <mergeCell ref="AB19:AC19"/>
    <mergeCell ref="N19:O19"/>
    <mergeCell ref="P19:Q19"/>
    <mergeCell ref="R19:S19"/>
    <mergeCell ref="AH17:AK17"/>
    <mergeCell ref="B19:C19"/>
    <mergeCell ref="D19:E19"/>
    <mergeCell ref="F19:G19"/>
    <mergeCell ref="J19:K19"/>
    <mergeCell ref="L19:M19"/>
    <mergeCell ref="H19:I19"/>
    <mergeCell ref="AD18:AE18"/>
    <mergeCell ref="X19:Y19"/>
    <mergeCell ref="Z19:AA19"/>
    <mergeCell ref="T19:U19"/>
    <mergeCell ref="V19:W19"/>
    <mergeCell ref="H18:I18"/>
    <mergeCell ref="J18:K18"/>
    <mergeCell ref="AT19:AU19"/>
    <mergeCell ref="AL18:AM18"/>
    <mergeCell ref="AH18:AI18"/>
    <mergeCell ref="AF17:AG18"/>
    <mergeCell ref="L18:M18"/>
    <mergeCell ref="AJ18:AK18"/>
    <mergeCell ref="AV19:AW19"/>
    <mergeCell ref="AR19:AS19"/>
    <mergeCell ref="AD19:AE19"/>
    <mergeCell ref="AP19:AQ19"/>
    <mergeCell ref="AF19:AG19"/>
    <mergeCell ref="AL19:AM19"/>
    <mergeCell ref="AH19:AI19"/>
    <mergeCell ref="AN19:AO19"/>
    <mergeCell ref="AJ19:AK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W59"/>
  <sheetViews>
    <sheetView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D26" sqref="D26"/>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4" ht="13.5" thickBot="1">
      <c r="A3" s="41" t="s">
        <v>67</v>
      </c>
      <c r="C3" s="1"/>
      <c r="E3" s="1"/>
      <c r="G3" s="1"/>
      <c r="H3" s="1"/>
      <c r="I3" s="1"/>
      <c r="J3" s="1"/>
      <c r="K3" s="1"/>
      <c r="L3" s="1"/>
      <c r="M3" s="1"/>
      <c r="Q3" s="1"/>
      <c r="S3" s="1"/>
      <c r="U3" s="1"/>
      <c r="V3" s="1"/>
      <c r="W3" s="1"/>
      <c r="X3" s="1"/>
      <c r="Y3" s="1"/>
      <c r="AA3" s="1"/>
      <c r="AC3" s="1"/>
      <c r="AD3" s="1"/>
      <c r="AL3" s="38"/>
      <c r="AP3" s="1"/>
      <c r="AR3" s="1"/>
    </row>
    <row r="4" spans="1:44" ht="13.5" thickBot="1">
      <c r="A4" s="196">
        <v>500</v>
      </c>
      <c r="C4" s="1"/>
      <c r="E4" s="1"/>
      <c r="G4" s="1"/>
      <c r="H4" s="1"/>
      <c r="I4" s="1"/>
      <c r="J4" s="1"/>
      <c r="K4" s="1"/>
      <c r="L4" s="1"/>
      <c r="M4" s="1"/>
      <c r="Q4" s="1"/>
      <c r="S4" s="1"/>
      <c r="U4" s="1"/>
      <c r="V4" s="1"/>
      <c r="W4" s="1"/>
      <c r="X4" s="1"/>
      <c r="Y4" s="1"/>
      <c r="AA4" s="1"/>
      <c r="AC4" s="1"/>
      <c r="AD4" s="1"/>
      <c r="AP4" s="1"/>
      <c r="AR4" s="1"/>
    </row>
    <row r="5" spans="1:44" ht="12.75" hidden="1">
      <c r="A5" s="1" t="s">
        <v>33</v>
      </c>
      <c r="B5" s="2">
        <f>A4*1.075</f>
        <v>537.5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31</v>
      </c>
      <c r="B7" s="2">
        <v>25</v>
      </c>
      <c r="C7" s="1"/>
      <c r="E7" s="1"/>
      <c r="G7" s="1"/>
      <c r="H7" s="1"/>
      <c r="I7" s="1"/>
      <c r="J7" s="1"/>
      <c r="K7" s="1"/>
      <c r="L7" s="1"/>
      <c r="M7" s="1"/>
      <c r="Q7" s="1"/>
      <c r="S7" s="1"/>
      <c r="U7" s="1"/>
      <c r="V7" s="1"/>
      <c r="W7" s="1"/>
      <c r="X7" s="1"/>
      <c r="Y7" s="1"/>
      <c r="AA7" s="1"/>
      <c r="AC7" s="1"/>
      <c r="AD7" s="1"/>
      <c r="AP7" s="1"/>
      <c r="AR7" s="1"/>
    </row>
    <row r="8" spans="1:44" ht="12.75" hidden="1">
      <c r="A8" s="1" t="s">
        <v>30</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27</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517"/>
      <c r="AE14" s="517"/>
      <c r="AF14" s="518"/>
      <c r="AG14" s="518"/>
      <c r="AH14" s="63"/>
      <c r="AI14" s="63"/>
      <c r="AJ14" s="63"/>
      <c r="AK14" s="63"/>
      <c r="AL14" s="518"/>
      <c r="AM14" s="518"/>
      <c r="AP14" s="1"/>
      <c r="AR14" s="1"/>
    </row>
    <row r="15" spans="1:44" ht="13.5" hidden="1" thickBot="1">
      <c r="A15" s="1" t="s">
        <v>77</v>
      </c>
      <c r="B15" s="2">
        <v>25</v>
      </c>
      <c r="C15" s="1"/>
      <c r="E15" s="1"/>
      <c r="G15" s="1"/>
      <c r="H15" s="1"/>
      <c r="I15" s="1"/>
      <c r="J15" s="1"/>
      <c r="K15" s="1"/>
      <c r="L15" s="1"/>
      <c r="M15" s="1"/>
      <c r="Q15" s="1"/>
      <c r="S15" s="1"/>
      <c r="U15" s="1"/>
      <c r="V15" s="1"/>
      <c r="W15" s="1"/>
      <c r="X15" s="1"/>
      <c r="Y15" s="1"/>
      <c r="AA15" s="1"/>
      <c r="AC15" s="1"/>
      <c r="AD15" s="64"/>
      <c r="AE15" s="64"/>
      <c r="AF15" s="62"/>
      <c r="AG15" s="62"/>
      <c r="AH15" s="62"/>
      <c r="AI15" s="62"/>
      <c r="AJ15" s="62"/>
      <c r="AK15" s="62"/>
      <c r="AL15" s="62"/>
      <c r="AM15" s="62"/>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64"/>
      <c r="AE16" s="67"/>
      <c r="AF16" s="62"/>
      <c r="AG16" s="62"/>
      <c r="AH16" s="63"/>
      <c r="AI16" s="63"/>
      <c r="AJ16" s="63"/>
      <c r="AK16" s="63"/>
      <c r="AL16" s="62"/>
      <c r="AM16" s="62"/>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64"/>
      <c r="AE17" s="95"/>
      <c r="AF17" s="506" t="s">
        <v>95</v>
      </c>
      <c r="AG17" s="506"/>
      <c r="AH17" s="522" t="s">
        <v>118</v>
      </c>
      <c r="AI17" s="523"/>
      <c r="AJ17" s="523"/>
      <c r="AK17" s="524"/>
      <c r="AL17" s="62"/>
      <c r="AM17" s="62"/>
      <c r="AP17" s="1"/>
      <c r="AR17" s="1"/>
    </row>
    <row r="18" spans="1:44" ht="14.25" customHeight="1" thickBot="1" thickTop="1">
      <c r="A18" s="1"/>
      <c r="B18" s="2"/>
      <c r="C18" s="1"/>
      <c r="E18" s="1"/>
      <c r="G18" s="1"/>
      <c r="H18" s="515" t="s">
        <v>112</v>
      </c>
      <c r="I18" s="516"/>
      <c r="J18" s="515" t="s">
        <v>113</v>
      </c>
      <c r="K18" s="516"/>
      <c r="L18" s="1"/>
      <c r="M18" s="1"/>
      <c r="Q18" s="1"/>
      <c r="S18" s="1"/>
      <c r="U18" s="1"/>
      <c r="V18" s="1"/>
      <c r="W18" s="1"/>
      <c r="X18" s="1"/>
      <c r="Y18" s="1"/>
      <c r="AA18" s="1"/>
      <c r="AC18" s="1"/>
      <c r="AD18" s="519" t="s">
        <v>46</v>
      </c>
      <c r="AE18" s="519"/>
      <c r="AF18" s="508"/>
      <c r="AG18" s="508"/>
      <c r="AH18" s="520" t="s">
        <v>115</v>
      </c>
      <c r="AI18" s="521"/>
      <c r="AJ18" s="525" t="s">
        <v>116</v>
      </c>
      <c r="AK18" s="526"/>
      <c r="AL18" s="501"/>
      <c r="AM18" s="502"/>
      <c r="AP18" s="1"/>
      <c r="AR18" s="1"/>
    </row>
    <row r="19" spans="1:49" ht="40.5" customHeight="1" thickBot="1" thickTop="1">
      <c r="A19" s="65" t="s">
        <v>93</v>
      </c>
      <c r="B19" s="481" t="s">
        <v>6</v>
      </c>
      <c r="C19" s="481"/>
      <c r="D19" s="482" t="s">
        <v>7</v>
      </c>
      <c r="E19" s="482"/>
      <c r="F19" s="483" t="s">
        <v>21</v>
      </c>
      <c r="G19" s="484"/>
      <c r="H19" s="530" t="s">
        <v>43</v>
      </c>
      <c r="I19" s="531"/>
      <c r="J19" s="528" t="s">
        <v>43</v>
      </c>
      <c r="K19" s="529"/>
      <c r="L19" s="487" t="s">
        <v>97</v>
      </c>
      <c r="M19" s="488"/>
      <c r="N19" s="484" t="s">
        <v>13</v>
      </c>
      <c r="O19" s="486"/>
      <c r="P19" s="490" t="s">
        <v>8</v>
      </c>
      <c r="Q19" s="491"/>
      <c r="R19" s="484" t="s">
        <v>14</v>
      </c>
      <c r="S19" s="486"/>
      <c r="T19" s="490" t="s">
        <v>9</v>
      </c>
      <c r="U19" s="491"/>
      <c r="V19" s="462" t="s">
        <v>39</v>
      </c>
      <c r="W19" s="463"/>
      <c r="X19" s="494" t="s">
        <v>101</v>
      </c>
      <c r="Y19" s="488"/>
      <c r="Z19" s="484" t="s">
        <v>10</v>
      </c>
      <c r="AA19" s="486"/>
      <c r="AB19" s="490" t="s">
        <v>11</v>
      </c>
      <c r="AC19" s="491"/>
      <c r="AD19" s="462" t="s">
        <v>91</v>
      </c>
      <c r="AE19" s="463"/>
      <c r="AF19" s="494" t="s">
        <v>91</v>
      </c>
      <c r="AG19" s="487"/>
      <c r="AH19" s="480" t="s">
        <v>91</v>
      </c>
      <c r="AI19" s="463"/>
      <c r="AJ19" s="494" t="s">
        <v>91</v>
      </c>
      <c r="AK19" s="510"/>
      <c r="AL19" s="527" t="s">
        <v>70</v>
      </c>
      <c r="AM19" s="463"/>
      <c r="AN19" s="494" t="s">
        <v>71</v>
      </c>
      <c r="AO19" s="488"/>
      <c r="AP19" s="462" t="s">
        <v>48</v>
      </c>
      <c r="AQ19" s="463"/>
      <c r="AR19" s="494" t="s">
        <v>12</v>
      </c>
      <c r="AS19" s="488"/>
      <c r="AT19" s="500" t="s">
        <v>84</v>
      </c>
      <c r="AU19" s="500"/>
      <c r="AV19" s="497" t="s">
        <v>73</v>
      </c>
      <c r="AW19" s="497"/>
    </row>
    <row r="20" spans="1:49" ht="28.5" customHeight="1" thickBot="1" thickTop="1">
      <c r="A20" s="40" t="s">
        <v>102</v>
      </c>
      <c r="B20" s="11" t="s">
        <v>44</v>
      </c>
      <c r="C20" s="11" t="s">
        <v>45</v>
      </c>
      <c r="D20" s="10" t="s">
        <v>44</v>
      </c>
      <c r="E20" s="10" t="s">
        <v>45</v>
      </c>
      <c r="F20" s="11" t="s">
        <v>44</v>
      </c>
      <c r="G20" s="271" t="s">
        <v>45</v>
      </c>
      <c r="H20" s="400" t="s">
        <v>44</v>
      </c>
      <c r="I20" s="10" t="s">
        <v>45</v>
      </c>
      <c r="J20" s="76" t="s">
        <v>44</v>
      </c>
      <c r="K20" s="413"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226" t="s">
        <v>44</v>
      </c>
      <c r="AM20" s="76" t="s">
        <v>45</v>
      </c>
      <c r="AN20" s="248" t="s">
        <v>44</v>
      </c>
      <c r="AO20" s="248" t="s">
        <v>45</v>
      </c>
      <c r="AP20" s="76" t="s">
        <v>44</v>
      </c>
      <c r="AQ20" s="76" t="s">
        <v>45</v>
      </c>
      <c r="AR20" s="248" t="s">
        <v>44</v>
      </c>
      <c r="AS20" s="248" t="s">
        <v>45</v>
      </c>
      <c r="AT20" s="76" t="s">
        <v>44</v>
      </c>
      <c r="AU20" s="76" t="s">
        <v>45</v>
      </c>
      <c r="AV20" s="248" t="s">
        <v>44</v>
      </c>
      <c r="AW20" s="315" t="s">
        <v>45</v>
      </c>
    </row>
    <row r="21" spans="1:49" ht="12.75">
      <c r="A21" s="1"/>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 t="s">
        <v>47</v>
      </c>
      <c r="B22" s="46">
        <f>A4+B5+B7+B14</f>
        <v>1067.5</v>
      </c>
      <c r="C22" s="47">
        <f>B22*1.03</f>
        <v>1099.525</v>
      </c>
      <c r="D22" s="48">
        <f>A4+B5+B6+B7+B14</f>
        <v>1092.5</v>
      </c>
      <c r="E22" s="48">
        <f>D22*1.03</f>
        <v>1125.275</v>
      </c>
      <c r="F22" s="47">
        <f>A4+B5+B6+B7+B14</f>
        <v>1092.5</v>
      </c>
      <c r="G22" s="273">
        <f>F22*1.03</f>
        <v>1125.275</v>
      </c>
      <c r="H22" s="402">
        <f>A4+B5+B6+B7+C10+B14</f>
        <v>1192.5</v>
      </c>
      <c r="I22" s="48">
        <f>H22*1.03</f>
        <v>1228.275</v>
      </c>
      <c r="J22" s="78">
        <f>A4+B5+B6+B7+B10+B14</f>
        <v>1242.5</v>
      </c>
      <c r="K22" s="415">
        <f>J22*1.03</f>
        <v>1279.775</v>
      </c>
      <c r="L22" s="300">
        <f>B16</f>
        <v>150</v>
      </c>
      <c r="M22" s="250">
        <f>L22*1.03</f>
        <v>154.5</v>
      </c>
      <c r="N22" s="78">
        <f>A4</f>
        <v>500</v>
      </c>
      <c r="O22" s="78">
        <f>(A4*1.04)/A2</f>
        <v>260</v>
      </c>
      <c r="P22" s="250">
        <f>A4+B5+B6+B7+B14</f>
        <v>1092.5</v>
      </c>
      <c r="Q22" s="250">
        <f>P22*1.03</f>
        <v>1125.275</v>
      </c>
      <c r="R22" s="78">
        <f>A4+B5+B6+B7+B14</f>
        <v>1092.5</v>
      </c>
      <c r="S22" s="78">
        <f>R22*1.03</f>
        <v>1125.275</v>
      </c>
      <c r="T22" s="250">
        <f>A4+B5+B6+B7+B14</f>
        <v>1092.5</v>
      </c>
      <c r="U22" s="250">
        <f>T22*1.03</f>
        <v>1125.275</v>
      </c>
      <c r="V22" s="78">
        <f>A4+B5+B6+B7+B12+B14</f>
        <v>1142.5</v>
      </c>
      <c r="W22" s="78">
        <f>V22*1.03</f>
        <v>1176.775</v>
      </c>
      <c r="X22" s="250">
        <f>A4+B5+B6+B7+B14</f>
        <v>1092.5</v>
      </c>
      <c r="Y22" s="250">
        <f>X22*1.03</f>
        <v>1125.275</v>
      </c>
      <c r="Z22" s="78">
        <f>A4+B5+B6+B7+B14</f>
        <v>1092.5</v>
      </c>
      <c r="AA22" s="78">
        <f>Z22*1.03</f>
        <v>1125.275</v>
      </c>
      <c r="AB22" s="250">
        <f>A4+B5+B6+B7+B14</f>
        <v>1092.5</v>
      </c>
      <c r="AC22" s="250">
        <f>AB22*1.03</f>
        <v>1125.275</v>
      </c>
      <c r="AD22" s="78">
        <f>A4+B5+B6+B7+B8+B9</f>
        <v>1199.5</v>
      </c>
      <c r="AE22" s="78">
        <f>AD22*1.03</f>
        <v>1235.4850000000001</v>
      </c>
      <c r="AF22" s="250">
        <f>A4+B5+B6+B7+B8+B9+B14</f>
        <v>1204.5</v>
      </c>
      <c r="AG22" s="361">
        <f>AF22*1.03</f>
        <v>1240.635</v>
      </c>
      <c r="AH22" s="374">
        <f>A4+B5+B6+B7+B8+B9+B14+B15</f>
        <v>1229.5</v>
      </c>
      <c r="AI22" s="78">
        <f>AH22*1.03</f>
        <v>1266.385</v>
      </c>
      <c r="AJ22" s="342">
        <f>A4+B5+B6+B7+B8+B9+B14+B15</f>
        <v>1229.5</v>
      </c>
      <c r="AK22" s="387">
        <f>AJ22*1.03</f>
        <v>1266.385</v>
      </c>
      <c r="AL22" s="381">
        <f>A4+B5+B7+B14</f>
        <v>1067.5</v>
      </c>
      <c r="AM22" s="78">
        <f>AL22*1.03</f>
        <v>1099.525</v>
      </c>
      <c r="AN22" s="250">
        <f>A4</f>
        <v>500</v>
      </c>
      <c r="AO22" s="250">
        <f>AN22*1.03</f>
        <v>515</v>
      </c>
      <c r="AP22" s="78">
        <f>B13</f>
        <v>41</v>
      </c>
      <c r="AQ22" s="78">
        <f>AP22*1.03</f>
        <v>42.230000000000004</v>
      </c>
      <c r="AR22" s="250">
        <f>A4+B5+B6+B7+B13+B14</f>
        <v>1133.5</v>
      </c>
      <c r="AS22" s="345">
        <f>AR22*1.03</f>
        <v>1167.505</v>
      </c>
      <c r="AT22" s="78">
        <f>A4+B5+B6+B7+B14</f>
        <v>1092.5</v>
      </c>
      <c r="AU22" s="78">
        <f>AT22*1.03</f>
        <v>1125.275</v>
      </c>
      <c r="AV22" s="250">
        <f>A4</f>
        <v>500</v>
      </c>
      <c r="AW22" s="353">
        <f>AV22*1.03</f>
        <v>515</v>
      </c>
    </row>
    <row r="23" spans="1:49" ht="12.75">
      <c r="A23" s="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42" t="s">
        <v>72</v>
      </c>
      <c r="B24" s="43"/>
      <c r="C24" s="44">
        <f>C26+C44</f>
        <v>549.7625</v>
      </c>
      <c r="D24" s="45"/>
      <c r="E24" s="45">
        <f>E26+E44</f>
        <v>562.6375</v>
      </c>
      <c r="F24" s="44"/>
      <c r="G24" s="275">
        <f>G26+G44</f>
        <v>562.6375</v>
      </c>
      <c r="H24" s="404"/>
      <c r="I24" s="45">
        <f>I26+I44</f>
        <v>614.1375</v>
      </c>
      <c r="J24" s="80"/>
      <c r="K24" s="417">
        <f>K26+K44</f>
        <v>639.8875</v>
      </c>
      <c r="L24" s="288"/>
      <c r="M24" s="251">
        <f>M26+M45</f>
        <v>77.25</v>
      </c>
      <c r="N24" s="80"/>
      <c r="O24" s="80">
        <f>O26+O46+O47+O48+O49</f>
        <v>260</v>
      </c>
      <c r="P24" s="251"/>
      <c r="Q24" s="251">
        <f>Q26+Q44</f>
        <v>562.6375</v>
      </c>
      <c r="R24" s="80"/>
      <c r="S24" s="80">
        <f>S26+S44</f>
        <v>562.6375</v>
      </c>
      <c r="T24" s="251"/>
      <c r="U24" s="251">
        <f>U26+U44</f>
        <v>562.6375</v>
      </c>
      <c r="V24" s="80"/>
      <c r="W24" s="80">
        <f>W26+W44</f>
        <v>588.3875</v>
      </c>
      <c r="X24" s="251"/>
      <c r="Y24" s="251">
        <f>Y26+Y44</f>
        <v>562.6375</v>
      </c>
      <c r="Z24" s="80"/>
      <c r="AA24" s="80">
        <f>AA26+AA44</f>
        <v>562.6375</v>
      </c>
      <c r="AB24" s="251"/>
      <c r="AC24" s="251">
        <f>AC26+AC44</f>
        <v>562.6375</v>
      </c>
      <c r="AD24" s="80"/>
      <c r="AE24" s="80">
        <f>AE26+AE44</f>
        <v>620.2425000000001</v>
      </c>
      <c r="AF24" s="251"/>
      <c r="AG24" s="363">
        <f>AG26+AG44</f>
        <v>620.3175</v>
      </c>
      <c r="AH24" s="375"/>
      <c r="AI24" s="80">
        <f>AI26+AI44</f>
        <v>620.6925</v>
      </c>
      <c r="AJ24" s="251"/>
      <c r="AK24" s="389">
        <f>AK26+AK44</f>
        <v>633.1925</v>
      </c>
      <c r="AL24" s="382"/>
      <c r="AM24" s="80">
        <f>AM26+AM44</f>
        <v>549.7625</v>
      </c>
      <c r="AN24" s="251"/>
      <c r="AO24" s="251">
        <f>AO28+AO47</f>
        <v>257.5</v>
      </c>
      <c r="AP24" s="80"/>
      <c r="AQ24" s="80">
        <f>AQ26</f>
        <v>21.115000000000002</v>
      </c>
      <c r="AR24" s="251"/>
      <c r="AS24" s="347">
        <f>AS26+AS44</f>
        <v>583.7525</v>
      </c>
      <c r="AT24" s="80"/>
      <c r="AU24" s="80">
        <f>AU26+AU44</f>
        <v>562.6375</v>
      </c>
      <c r="AV24" s="251"/>
      <c r="AW24" s="318">
        <f>AW26+AW44</f>
        <v>257.5</v>
      </c>
    </row>
    <row r="25" spans="1:49" ht="13.5" thickBot="1">
      <c r="A25" s="4"/>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567.5</v>
      </c>
      <c r="C26" s="145">
        <f>SUM(C27:C40)</f>
        <v>299.76250000000005</v>
      </c>
      <c r="D26" s="147">
        <f aca="true" t="shared" si="0" ref="D26:K26">SUM(D28:D40)</f>
        <v>592.5</v>
      </c>
      <c r="E26" s="147">
        <f t="shared" si="0"/>
        <v>312.63750000000005</v>
      </c>
      <c r="F26" s="145">
        <f t="shared" si="0"/>
        <v>592.5</v>
      </c>
      <c r="G26" s="277">
        <f t="shared" si="0"/>
        <v>312.63750000000005</v>
      </c>
      <c r="H26" s="406">
        <f>SUM(H28:H40)</f>
        <v>692.5</v>
      </c>
      <c r="I26" s="147">
        <f>SUM(I28:I40)</f>
        <v>364.13750000000005</v>
      </c>
      <c r="J26" s="266">
        <f t="shared" si="0"/>
        <v>742.5</v>
      </c>
      <c r="K26" s="419">
        <f t="shared" si="0"/>
        <v>389.88750000000005</v>
      </c>
      <c r="L26" s="290">
        <f>SUM(L28:L40)</f>
        <v>150</v>
      </c>
      <c r="M26" s="253">
        <f>SUM(M28:M40)</f>
        <v>77.25</v>
      </c>
      <c r="N26" s="159"/>
      <c r="O26" s="168">
        <f>SUM(O27:O40)</f>
        <v>10</v>
      </c>
      <c r="P26" s="253">
        <f>SUM(P28:P40)</f>
        <v>592.5</v>
      </c>
      <c r="Q26" s="253">
        <f>SUM(Q28:Q40)</f>
        <v>312.63750000000005</v>
      </c>
      <c r="R26" s="150">
        <f>SUM(R28:R40)</f>
        <v>592.5</v>
      </c>
      <c r="S26" s="150">
        <f aca="true" t="shared" si="1" ref="S26:Z26">SUM(S27:S40)</f>
        <v>312.63750000000005</v>
      </c>
      <c r="T26" s="253">
        <f t="shared" si="1"/>
        <v>592.5</v>
      </c>
      <c r="U26" s="253">
        <f t="shared" si="1"/>
        <v>312.63750000000005</v>
      </c>
      <c r="V26" s="150">
        <f t="shared" si="1"/>
        <v>642.5</v>
      </c>
      <c r="W26" s="150">
        <f t="shared" si="1"/>
        <v>338.38750000000005</v>
      </c>
      <c r="X26" s="253">
        <f t="shared" si="1"/>
        <v>592.5</v>
      </c>
      <c r="Y26" s="253">
        <f t="shared" si="1"/>
        <v>312.63750000000005</v>
      </c>
      <c r="Z26" s="150">
        <f t="shared" si="1"/>
        <v>592.5</v>
      </c>
      <c r="AA26" s="150">
        <f>SUM(AA28:AA40)</f>
        <v>312.63750000000005</v>
      </c>
      <c r="AB26" s="253">
        <f aca="true" t="shared" si="2" ref="AB26:AM26">SUM(AB27:AB40)</f>
        <v>592.5</v>
      </c>
      <c r="AC26" s="253">
        <f t="shared" si="2"/>
        <v>312.63750000000005</v>
      </c>
      <c r="AD26" s="150">
        <f t="shared" si="2"/>
        <v>704.5</v>
      </c>
      <c r="AE26" s="150">
        <f t="shared" si="2"/>
        <v>370.24250000000006</v>
      </c>
      <c r="AF26" s="253">
        <f t="shared" si="2"/>
        <v>704.5</v>
      </c>
      <c r="AG26" s="365">
        <f t="shared" si="2"/>
        <v>370.3175</v>
      </c>
      <c r="AH26" s="337">
        <f t="shared" si="2"/>
        <v>704.5</v>
      </c>
      <c r="AI26" s="150">
        <f t="shared" si="2"/>
        <v>370.6925</v>
      </c>
      <c r="AJ26" s="253">
        <f>SUM(AJ27:AJ40)</f>
        <v>729.5</v>
      </c>
      <c r="AK26" s="391">
        <f>SUM(AK27:AK40)</f>
        <v>383.1925</v>
      </c>
      <c r="AL26" s="230">
        <f t="shared" si="2"/>
        <v>567.5</v>
      </c>
      <c r="AM26" s="150">
        <f t="shared" si="2"/>
        <v>299.76250000000005</v>
      </c>
      <c r="AN26" s="253"/>
      <c r="AO26" s="253"/>
      <c r="AP26" s="150">
        <f>SUM(AP27:AP40)</f>
        <v>41</v>
      </c>
      <c r="AQ26" s="150">
        <f>SUM(AQ27:AQ40)</f>
        <v>21.115000000000002</v>
      </c>
      <c r="AR26" s="253">
        <f>SUM(AR27:AR40)</f>
        <v>633.5</v>
      </c>
      <c r="AS26" s="253">
        <f>SUM(AS27:AS40)</f>
        <v>333.75250000000005</v>
      </c>
      <c r="AT26" s="150">
        <f>SUM(AT28:AT40)</f>
        <v>592.5</v>
      </c>
      <c r="AU26" s="150">
        <f>SUM(AU28:AU40)</f>
        <v>312.63750000000005</v>
      </c>
      <c r="AV26" s="253">
        <f>SUM(AV28:AV40)</f>
        <v>0</v>
      </c>
      <c r="AW26" s="320">
        <f>SUM(AW28:AW40)</f>
        <v>7.5</v>
      </c>
    </row>
    <row r="27" spans="1:49" ht="12.75">
      <c r="A27" s="7"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8" t="s">
        <v>63</v>
      </c>
      <c r="B28" s="120"/>
      <c r="C28" s="108">
        <f>(C22-B22)/A2</f>
        <v>16.012500000000045</v>
      </c>
      <c r="D28" s="18"/>
      <c r="E28" s="18">
        <f>(E22-D22)/A2</f>
        <v>16.387500000000045</v>
      </c>
      <c r="F28" s="17"/>
      <c r="G28" s="274">
        <f>(G22-F22)/A2</f>
        <v>16.387500000000045</v>
      </c>
      <c r="H28" s="403"/>
      <c r="I28" s="18">
        <f>(I22-H22)/A2</f>
        <v>17.887500000000045</v>
      </c>
      <c r="J28" s="264"/>
      <c r="K28" s="416">
        <f>(K22-J22)/A2</f>
        <v>18.637500000000045</v>
      </c>
      <c r="L28" s="287"/>
      <c r="M28" s="247">
        <f>(M22-L22)/A2</f>
        <v>2.25</v>
      </c>
      <c r="N28" s="79"/>
      <c r="O28" s="79">
        <f>(A4*0.04)/A2</f>
        <v>10</v>
      </c>
      <c r="P28" s="247"/>
      <c r="Q28" s="247">
        <f>(Q22-P22)/A2</f>
        <v>16.387500000000045</v>
      </c>
      <c r="R28" s="79"/>
      <c r="S28" s="79">
        <f>(S22-R22)/A2</f>
        <v>16.387500000000045</v>
      </c>
      <c r="T28" s="247"/>
      <c r="U28" s="247">
        <f>(U22-T22)/A2</f>
        <v>16.387500000000045</v>
      </c>
      <c r="V28" s="79"/>
      <c r="W28" s="79">
        <f>(W22-V22)/A2</f>
        <v>17.137500000000045</v>
      </c>
      <c r="X28" s="247"/>
      <c r="Y28" s="247">
        <f>(Y22-X22)/A2</f>
        <v>16.387500000000045</v>
      </c>
      <c r="Z28" s="79"/>
      <c r="AA28" s="79">
        <f>(AA22-Z22)/A2</f>
        <v>16.387500000000045</v>
      </c>
      <c r="AB28" s="247"/>
      <c r="AC28" s="247">
        <f>(AC22-AB22)/A2</f>
        <v>16.387500000000045</v>
      </c>
      <c r="AD28" s="79"/>
      <c r="AE28" s="79">
        <f>(AE22-AD22)/A2</f>
        <v>17.992500000000064</v>
      </c>
      <c r="AF28" s="247"/>
      <c r="AG28" s="362">
        <f>(AG22-AF22)/A2</f>
        <v>18.067499999999995</v>
      </c>
      <c r="AH28" s="335"/>
      <c r="AI28" s="79">
        <f>(AI22-AH22)/A2</f>
        <v>18.442499999999995</v>
      </c>
      <c r="AJ28" s="247"/>
      <c r="AK28" s="388">
        <f>(AK22-AJ22)/A2</f>
        <v>18.442499999999995</v>
      </c>
      <c r="AL28" s="231"/>
      <c r="AM28" s="79">
        <f>(AM22-AL22)/A2</f>
        <v>16.012500000000045</v>
      </c>
      <c r="AN28" s="247"/>
      <c r="AO28" s="247">
        <f>(AO22-AN22)/A2</f>
        <v>7.5</v>
      </c>
      <c r="AP28" s="79"/>
      <c r="AQ28" s="79">
        <f>(AQ22-AP22)/A2</f>
        <v>0.615000000000002</v>
      </c>
      <c r="AR28" s="247"/>
      <c r="AS28" s="346">
        <f>(AS22-AR22)/A2</f>
        <v>17.002500000000055</v>
      </c>
      <c r="AT28" s="79"/>
      <c r="AU28" s="79">
        <f>(AU22-AT22)/A2</f>
        <v>16.387500000000045</v>
      </c>
      <c r="AV28" s="247"/>
      <c r="AW28" s="317">
        <f>(AW22-AV22)/A2</f>
        <v>7.5</v>
      </c>
    </row>
    <row r="29" spans="1:49" ht="12.75">
      <c r="A29" s="3" t="s">
        <v>34</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B6/A2</f>
        <v>12.5</v>
      </c>
      <c r="AL29" s="231"/>
      <c r="AM29" s="79"/>
      <c r="AN29" s="108"/>
      <c r="AO29" s="108"/>
      <c r="AP29" s="79"/>
      <c r="AQ29" s="79"/>
      <c r="AR29" s="247">
        <f>B6</f>
        <v>25</v>
      </c>
      <c r="AS29" s="346">
        <f>B6/A2</f>
        <v>12.5</v>
      </c>
      <c r="AT29" s="121">
        <f>B6</f>
        <v>25</v>
      </c>
      <c r="AU29" s="126">
        <f>B6/A2</f>
        <v>12.5</v>
      </c>
      <c r="AV29" s="127"/>
      <c r="AW29" s="128"/>
    </row>
    <row r="30" spans="1:49" ht="12.75">
      <c r="A30" s="3" t="s">
        <v>35</v>
      </c>
      <c r="B30" s="37">
        <f>B7</f>
        <v>25</v>
      </c>
      <c r="C30" s="17">
        <f>B7/A2</f>
        <v>12.5</v>
      </c>
      <c r="D30" s="108">
        <f>B7</f>
        <v>25</v>
      </c>
      <c r="E30" s="10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388">
        <f>B7/A2</f>
        <v>12.5</v>
      </c>
      <c r="AL30" s="231">
        <f>B7</f>
        <v>25</v>
      </c>
      <c r="AM30" s="340">
        <f>B7/A2</f>
        <v>12.5</v>
      </c>
      <c r="AN30" s="108"/>
      <c r="AO30" s="108"/>
      <c r="AP30" s="79"/>
      <c r="AQ30" s="79"/>
      <c r="AR30" s="247">
        <f>B7</f>
        <v>25</v>
      </c>
      <c r="AS30" s="346">
        <f>B7/A2</f>
        <v>12.5</v>
      </c>
      <c r="AT30" s="121">
        <f>B7</f>
        <v>25</v>
      </c>
      <c r="AU30" s="126">
        <f>B7/A2</f>
        <v>12.5</v>
      </c>
      <c r="AV30" s="108"/>
      <c r="AW30" s="129"/>
    </row>
    <row r="31" spans="1:49" ht="12.75">
      <c r="A31" s="3" t="s">
        <v>36</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242">
        <f>B8</f>
        <v>100</v>
      </c>
      <c r="AI31" s="121">
        <f>B8/A2</f>
        <v>50</v>
      </c>
      <c r="AJ31" s="127">
        <f>B8</f>
        <v>100</v>
      </c>
      <c r="AK31" s="393">
        <f>B8/A2</f>
        <v>50</v>
      </c>
      <c r="AL31" s="231"/>
      <c r="AM31" s="79"/>
      <c r="AN31" s="247"/>
      <c r="AO31" s="247"/>
      <c r="AP31" s="79"/>
      <c r="AQ31" s="79"/>
      <c r="AR31" s="247"/>
      <c r="AS31" s="346"/>
      <c r="AT31" s="79"/>
      <c r="AU31" s="79"/>
      <c r="AV31" s="247"/>
      <c r="AW31" s="317"/>
    </row>
    <row r="32" spans="1:49" ht="12.75">
      <c r="A32" s="3"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242">
        <f>B9</f>
        <v>12</v>
      </c>
      <c r="AI32" s="121">
        <f>B9/A2</f>
        <v>6</v>
      </c>
      <c r="AJ32" s="127">
        <f>B9</f>
        <v>12</v>
      </c>
      <c r="AK32" s="393">
        <f>B9/A2</f>
        <v>6</v>
      </c>
      <c r="AL32" s="231"/>
      <c r="AM32" s="79"/>
      <c r="AN32" s="247"/>
      <c r="AO32" s="247"/>
      <c r="AP32" s="79"/>
      <c r="AQ32" s="79"/>
      <c r="AR32" s="247"/>
      <c r="AS32" s="346"/>
      <c r="AT32" s="79"/>
      <c r="AU32" s="79"/>
      <c r="AV32" s="247"/>
      <c r="AW32" s="317"/>
    </row>
    <row r="33" spans="1:49" ht="12.75">
      <c r="A33" s="3" t="s">
        <v>114</v>
      </c>
      <c r="B33" s="37"/>
      <c r="C33" s="17"/>
      <c r="D33" s="18"/>
      <c r="E33" s="18"/>
      <c r="F33" s="17"/>
      <c r="G33" s="274"/>
      <c r="H33" s="408">
        <f>C10</f>
        <v>100</v>
      </c>
      <c r="I33" s="117">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3"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3" t="s">
        <v>75</v>
      </c>
      <c r="B35" s="97">
        <f>B14</f>
        <v>5</v>
      </c>
      <c r="C35" s="23">
        <f>B14/A2</f>
        <v>2.5</v>
      </c>
      <c r="D35" s="24">
        <f>B14</f>
        <v>5</v>
      </c>
      <c r="E35" s="24">
        <f>B14/A2</f>
        <v>2.5</v>
      </c>
      <c r="F35" s="111">
        <f>B14</f>
        <v>5</v>
      </c>
      <c r="G35" s="240">
        <f>B14/A2</f>
        <v>2.5</v>
      </c>
      <c r="H35" s="409">
        <f>B14</f>
        <v>5</v>
      </c>
      <c r="I35" s="24">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f>B14</f>
        <v>5</v>
      </c>
      <c r="AE35" s="81">
        <f>B14/A2</f>
        <v>2.5</v>
      </c>
      <c r="AF35" s="256">
        <f>B14</f>
        <v>5</v>
      </c>
      <c r="AG35" s="368">
        <f>B14/A2</f>
        <v>2.5</v>
      </c>
      <c r="AH35" s="376">
        <f>B14</f>
        <v>5</v>
      </c>
      <c r="AI35" s="81">
        <f>B14/A2</f>
        <v>2.5</v>
      </c>
      <c r="AJ35" s="256">
        <f>B14</f>
        <v>5</v>
      </c>
      <c r="AK35" s="394">
        <f>B14/A2</f>
        <v>2.5</v>
      </c>
      <c r="AL35" s="233">
        <f>B14</f>
        <v>5</v>
      </c>
      <c r="AM35" s="81">
        <f>B14/A2</f>
        <v>2.5</v>
      </c>
      <c r="AN35" s="111"/>
      <c r="AO35" s="111"/>
      <c r="AP35" s="81"/>
      <c r="AQ35" s="81"/>
      <c r="AR35" s="256">
        <f>B14</f>
        <v>5</v>
      </c>
      <c r="AS35" s="350">
        <f>B14/A2</f>
        <v>2.5</v>
      </c>
      <c r="AT35" s="111">
        <f>B14</f>
        <v>5</v>
      </c>
      <c r="AU35" s="111">
        <f>B14/A2</f>
        <v>2.5</v>
      </c>
      <c r="AV35" s="111"/>
      <c r="AW35" s="130"/>
    </row>
    <row r="36" spans="1:49" ht="12.75">
      <c r="A36" s="3" t="s">
        <v>79</v>
      </c>
      <c r="B36" s="97"/>
      <c r="C36" s="23"/>
      <c r="D36" s="24"/>
      <c r="E36" s="24"/>
      <c r="F36" s="23"/>
      <c r="G36" s="279"/>
      <c r="H36" s="409"/>
      <c r="I36" s="24"/>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377"/>
      <c r="AI36" s="357"/>
      <c r="AJ36" s="111">
        <f>B15</f>
        <v>25</v>
      </c>
      <c r="AK36" s="395">
        <f>B15/A2</f>
        <v>12.5</v>
      </c>
      <c r="AL36" s="233"/>
      <c r="AM36" s="81"/>
      <c r="AN36" s="256"/>
      <c r="AO36" s="256"/>
      <c r="AP36" s="81"/>
      <c r="AQ36" s="81"/>
      <c r="AR36" s="256"/>
      <c r="AS36" s="350"/>
      <c r="AT36" s="81"/>
      <c r="AU36" s="81"/>
      <c r="AV36" s="256"/>
      <c r="AW36" s="322"/>
    </row>
    <row r="37" spans="1:49" ht="12.75">
      <c r="A37" s="3" t="s">
        <v>64</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96" t="s">
        <v>99</v>
      </c>
      <c r="B38" s="99"/>
      <c r="C38" s="100"/>
      <c r="D38" s="101"/>
      <c r="E38" s="101"/>
      <c r="F38" s="100"/>
      <c r="G38" s="280"/>
      <c r="H38" s="410"/>
      <c r="I38" s="101"/>
      <c r="J38" s="103"/>
      <c r="K38" s="423"/>
      <c r="L38" s="301">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98">
        <f>A4*1.075</f>
        <v>537.5</v>
      </c>
      <c r="C40" s="198">
        <f>(A4*1.075)/A2</f>
        <v>268.75</v>
      </c>
      <c r="D40" s="199">
        <f>A4*1.075</f>
        <v>537.5</v>
      </c>
      <c r="E40" s="200">
        <f>(A4*1.075)/A2</f>
        <v>268.75</v>
      </c>
      <c r="F40" s="203">
        <f>A4*1.075</f>
        <v>537.5</v>
      </c>
      <c r="G40" s="299">
        <f>(A4*1.075)/A2</f>
        <v>268.75</v>
      </c>
      <c r="H40" s="411">
        <f>A4*1.075</f>
        <v>537.5</v>
      </c>
      <c r="I40" s="200">
        <f>(A4*1.075)/A2</f>
        <v>268.75</v>
      </c>
      <c r="J40" s="202">
        <f>A4*1.075</f>
        <v>537.5</v>
      </c>
      <c r="K40" s="424">
        <f>(A4*1.075)/A2</f>
        <v>268.75</v>
      </c>
      <c r="L40" s="302"/>
      <c r="M40" s="296"/>
      <c r="N40" s="201"/>
      <c r="O40" s="201"/>
      <c r="P40" s="298">
        <f>A4*1.075</f>
        <v>537.5</v>
      </c>
      <c r="Q40" s="296">
        <f>(A4*1.075)/A2</f>
        <v>268.75</v>
      </c>
      <c r="R40" s="201">
        <f>A4*1.075</f>
        <v>537.5</v>
      </c>
      <c r="S40" s="201">
        <f>(A4*1.075)/A2</f>
        <v>268.75</v>
      </c>
      <c r="T40" s="298">
        <f>A4*1.075</f>
        <v>537.5</v>
      </c>
      <c r="U40" s="296">
        <f>(A4*1.075)/A2</f>
        <v>268.75</v>
      </c>
      <c r="V40" s="202">
        <f>A4*1.075</f>
        <v>537.5</v>
      </c>
      <c r="W40" s="201">
        <f>(A4*1.075)/A2</f>
        <v>268.75</v>
      </c>
      <c r="X40" s="298">
        <f>A4*1.075</f>
        <v>537.5</v>
      </c>
      <c r="Y40" s="296">
        <f>(A4*1.075)/A2</f>
        <v>268.75</v>
      </c>
      <c r="Z40" s="202">
        <f>A4*1.075</f>
        <v>537.5</v>
      </c>
      <c r="AA40" s="201">
        <f>(A4*1.075)/A2</f>
        <v>268.75</v>
      </c>
      <c r="AB40" s="298">
        <f>A4*1.075</f>
        <v>537.5</v>
      </c>
      <c r="AC40" s="296">
        <f>(A4*1.075)/A2</f>
        <v>268.75</v>
      </c>
      <c r="AD40" s="201">
        <f>A4*1.075</f>
        <v>537.5</v>
      </c>
      <c r="AE40" s="201">
        <f>(A4*1.075)/A2</f>
        <v>268.75</v>
      </c>
      <c r="AF40" s="296">
        <f>A4*1.075</f>
        <v>537.5</v>
      </c>
      <c r="AG40" s="370">
        <f>(A4*1.075)/A2</f>
        <v>268.75</v>
      </c>
      <c r="AH40" s="378">
        <f>A4*1.075</f>
        <v>537.5</v>
      </c>
      <c r="AI40" s="201">
        <f>(A4*1.075)/A2</f>
        <v>268.75</v>
      </c>
      <c r="AJ40" s="296">
        <f>A4*1.075</f>
        <v>537.5</v>
      </c>
      <c r="AK40" s="397">
        <f>(A4*1.075)/A2</f>
        <v>268.75</v>
      </c>
      <c r="AL40" s="383">
        <f>A4*1.075</f>
        <v>537.5</v>
      </c>
      <c r="AM40" s="201">
        <f>(A4*1.075)/A2</f>
        <v>268.75</v>
      </c>
      <c r="AN40" s="296"/>
      <c r="AO40" s="296"/>
      <c r="AP40" s="201"/>
      <c r="AQ40" s="201"/>
      <c r="AR40" s="296">
        <f>A4*1.075</f>
        <v>537.5</v>
      </c>
      <c r="AS40" s="296">
        <f>(A4*1.075)/A2</f>
        <v>268.75</v>
      </c>
      <c r="AT40" s="203">
        <f>A4*1.075</f>
        <v>537.5</v>
      </c>
      <c r="AU40" s="204">
        <f>(A4*1.075)/A2</f>
        <v>268.75</v>
      </c>
      <c r="AV40" s="203"/>
      <c r="AW40" s="205"/>
    </row>
    <row r="41" spans="1:49" ht="12.75">
      <c r="A41" s="9" t="s">
        <v>65</v>
      </c>
      <c r="B41" s="136">
        <f aca="true" t="shared" si="3" ref="B41:G41">B40*0.1116</f>
        <v>59.985</v>
      </c>
      <c r="C41" s="137">
        <f>C40*0.1116</f>
        <v>29.9925</v>
      </c>
      <c r="D41" s="14">
        <f t="shared" si="3"/>
        <v>59.985</v>
      </c>
      <c r="E41" s="138">
        <f t="shared" si="3"/>
        <v>29.9925</v>
      </c>
      <c r="F41" s="13">
        <f t="shared" si="3"/>
        <v>59.985</v>
      </c>
      <c r="G41" s="282">
        <f t="shared" si="3"/>
        <v>29.9925</v>
      </c>
      <c r="H41" s="407">
        <f>H40*0.1116</f>
        <v>59.985</v>
      </c>
      <c r="I41" s="138">
        <f>I40*0.1116</f>
        <v>29.9925</v>
      </c>
      <c r="J41" s="267">
        <f>J40*0.1116</f>
        <v>59.985</v>
      </c>
      <c r="K41" s="425">
        <f>K40*0.1116</f>
        <v>29.9925</v>
      </c>
      <c r="L41" s="303"/>
      <c r="M41" s="258"/>
      <c r="N41" s="85"/>
      <c r="O41" s="85"/>
      <c r="P41" s="255">
        <f aca="true" t="shared" si="4" ref="P41:AG41">P40*0.1116</f>
        <v>59.985</v>
      </c>
      <c r="Q41" s="258">
        <f t="shared" si="4"/>
        <v>29.9925</v>
      </c>
      <c r="R41" s="85">
        <f t="shared" si="4"/>
        <v>59.985</v>
      </c>
      <c r="S41" s="139">
        <f t="shared" si="4"/>
        <v>29.9925</v>
      </c>
      <c r="T41" s="255">
        <f t="shared" si="4"/>
        <v>59.985</v>
      </c>
      <c r="U41" s="258">
        <f t="shared" si="4"/>
        <v>29.9925</v>
      </c>
      <c r="V41" s="85">
        <f t="shared" si="4"/>
        <v>59.985</v>
      </c>
      <c r="W41" s="139">
        <f t="shared" si="4"/>
        <v>29.9925</v>
      </c>
      <c r="X41" s="255">
        <f t="shared" si="4"/>
        <v>59.985</v>
      </c>
      <c r="Y41" s="258">
        <f t="shared" si="4"/>
        <v>29.9925</v>
      </c>
      <c r="Z41" s="85">
        <f t="shared" si="4"/>
        <v>59.985</v>
      </c>
      <c r="AA41" s="139">
        <f t="shared" si="4"/>
        <v>29.9925</v>
      </c>
      <c r="AB41" s="255">
        <f t="shared" si="4"/>
        <v>59.985</v>
      </c>
      <c r="AC41" s="258">
        <f t="shared" si="4"/>
        <v>29.9925</v>
      </c>
      <c r="AD41" s="85">
        <f t="shared" si="4"/>
        <v>59.985</v>
      </c>
      <c r="AE41" s="139">
        <f t="shared" si="4"/>
        <v>29.9925</v>
      </c>
      <c r="AF41" s="255">
        <f t="shared" si="4"/>
        <v>59.985</v>
      </c>
      <c r="AG41" s="371">
        <f t="shared" si="4"/>
        <v>29.9925</v>
      </c>
      <c r="AH41" s="334">
        <f aca="true" t="shared" si="5" ref="AH41:AM41">AH40*0.1116</f>
        <v>59.985</v>
      </c>
      <c r="AI41" s="139">
        <f t="shared" si="5"/>
        <v>29.9925</v>
      </c>
      <c r="AJ41" s="255">
        <f t="shared" si="5"/>
        <v>59.985</v>
      </c>
      <c r="AK41" s="398">
        <f t="shared" si="5"/>
        <v>29.9925</v>
      </c>
      <c r="AL41" s="227">
        <f t="shared" si="5"/>
        <v>59.985</v>
      </c>
      <c r="AM41" s="139">
        <f t="shared" si="5"/>
        <v>29.9925</v>
      </c>
      <c r="AN41" s="261"/>
      <c r="AO41" s="261"/>
      <c r="AP41" s="85"/>
      <c r="AQ41" s="140"/>
      <c r="AR41" s="255">
        <f>AR40*0.1116</f>
        <v>59.985</v>
      </c>
      <c r="AS41" s="352">
        <f>AS40*0.1116</f>
        <v>29.9925</v>
      </c>
      <c r="AT41" s="169">
        <f>AT40*0.1116</f>
        <v>59.985</v>
      </c>
      <c r="AU41" s="142">
        <f>AU40*0.1116</f>
        <v>29.9925</v>
      </c>
      <c r="AV41" s="141">
        <f>AV40*0.1116</f>
        <v>0</v>
      </c>
      <c r="AW41" s="143"/>
    </row>
    <row r="42" spans="1:49" ht="12.75">
      <c r="A42" s="3" t="s">
        <v>68</v>
      </c>
      <c r="B42" s="37">
        <f aca="true" t="shared" si="6" ref="B42:G42">B40*0.8884</f>
        <v>477.515</v>
      </c>
      <c r="C42" s="23">
        <f t="shared" si="6"/>
        <v>238.7575</v>
      </c>
      <c r="D42" s="18">
        <f t="shared" si="6"/>
        <v>477.515</v>
      </c>
      <c r="E42" s="24">
        <f t="shared" si="6"/>
        <v>238.7575</v>
      </c>
      <c r="F42" s="17">
        <f t="shared" si="6"/>
        <v>477.515</v>
      </c>
      <c r="G42" s="279">
        <f t="shared" si="6"/>
        <v>238.7575</v>
      </c>
      <c r="H42" s="403">
        <f>H40*0.8884</f>
        <v>477.515</v>
      </c>
      <c r="I42" s="24">
        <f>I40*0.8884</f>
        <v>238.7575</v>
      </c>
      <c r="J42" s="264">
        <f>J40*0.8884</f>
        <v>477.515</v>
      </c>
      <c r="K42" s="422">
        <f>K40*0.8884</f>
        <v>238.7575</v>
      </c>
      <c r="L42" s="292"/>
      <c r="M42" s="256"/>
      <c r="N42" s="79"/>
      <c r="O42" s="79"/>
      <c r="P42" s="247">
        <f aca="true" t="shared" si="7" ref="P42:AE42">P40*0.8884</f>
        <v>477.515</v>
      </c>
      <c r="Q42" s="256">
        <f t="shared" si="7"/>
        <v>238.7575</v>
      </c>
      <c r="R42" s="79">
        <f t="shared" si="7"/>
        <v>477.515</v>
      </c>
      <c r="S42" s="81">
        <f t="shared" si="7"/>
        <v>238.7575</v>
      </c>
      <c r="T42" s="247">
        <f t="shared" si="7"/>
        <v>477.515</v>
      </c>
      <c r="U42" s="256">
        <f t="shared" si="7"/>
        <v>238.7575</v>
      </c>
      <c r="V42" s="79">
        <f>V40*0.8884</f>
        <v>477.515</v>
      </c>
      <c r="W42" s="81">
        <f>W40*0.8884</f>
        <v>238.7575</v>
      </c>
      <c r="X42" s="247">
        <f>X40*0.8884</f>
        <v>477.515</v>
      </c>
      <c r="Y42" s="256">
        <f>Y40*0.8884</f>
        <v>238.7575</v>
      </c>
      <c r="Z42" s="79">
        <f t="shared" si="7"/>
        <v>477.515</v>
      </c>
      <c r="AA42" s="81">
        <f t="shared" si="7"/>
        <v>238.7575</v>
      </c>
      <c r="AB42" s="247">
        <f t="shared" si="7"/>
        <v>477.515</v>
      </c>
      <c r="AC42" s="256">
        <f t="shared" si="7"/>
        <v>238.7575</v>
      </c>
      <c r="AD42" s="79">
        <f t="shared" si="7"/>
        <v>477.515</v>
      </c>
      <c r="AE42" s="81">
        <f t="shared" si="7"/>
        <v>238.7575</v>
      </c>
      <c r="AF42" s="247">
        <f aca="true" t="shared" si="8" ref="AF42:AM42">AF40*0.8884</f>
        <v>477.515</v>
      </c>
      <c r="AG42" s="368">
        <f t="shared" si="8"/>
        <v>238.7575</v>
      </c>
      <c r="AH42" s="335">
        <f t="shared" si="8"/>
        <v>477.515</v>
      </c>
      <c r="AI42" s="81">
        <f t="shared" si="8"/>
        <v>238.7575</v>
      </c>
      <c r="AJ42" s="247">
        <f>AJ40*0.8884</f>
        <v>477.515</v>
      </c>
      <c r="AK42" s="394">
        <f>AK40*0.8884</f>
        <v>238.7575</v>
      </c>
      <c r="AL42" s="231">
        <f t="shared" si="8"/>
        <v>477.515</v>
      </c>
      <c r="AM42" s="81">
        <f t="shared" si="8"/>
        <v>238.7575</v>
      </c>
      <c r="AN42" s="262"/>
      <c r="AO42" s="262"/>
      <c r="AP42" s="79"/>
      <c r="AQ42" s="83"/>
      <c r="AR42" s="247">
        <f aca="true" t="shared" si="9" ref="AR42:AW42">AR40*0.8884</f>
        <v>477.515</v>
      </c>
      <c r="AS42" s="350">
        <f t="shared" si="9"/>
        <v>238.7575</v>
      </c>
      <c r="AT42" s="121">
        <f t="shared" si="9"/>
        <v>477.515</v>
      </c>
      <c r="AU42" s="111">
        <f t="shared" si="9"/>
        <v>238.7575</v>
      </c>
      <c r="AV42" s="108">
        <f t="shared" si="9"/>
        <v>0</v>
      </c>
      <c r="AW42" s="130">
        <f t="shared" si="9"/>
        <v>0</v>
      </c>
    </row>
    <row r="43" spans="1:49" ht="13.5" thickBot="1">
      <c r="A43" s="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70" t="s">
        <v>23</v>
      </c>
      <c r="B44" s="145">
        <f>A4</f>
        <v>500</v>
      </c>
      <c r="C44" s="145">
        <f>A4/A2</f>
        <v>250</v>
      </c>
      <c r="D44" s="147">
        <f>A4</f>
        <v>500</v>
      </c>
      <c r="E44" s="147">
        <f>A4/A2</f>
        <v>250</v>
      </c>
      <c r="F44" s="145">
        <f>A4</f>
        <v>500</v>
      </c>
      <c r="G44" s="277">
        <f>A4/A2</f>
        <v>250</v>
      </c>
      <c r="H44" s="406">
        <f>A4</f>
        <v>500</v>
      </c>
      <c r="I44" s="147">
        <f>A4/A2</f>
        <v>250</v>
      </c>
      <c r="J44" s="266">
        <f>A4</f>
        <v>500</v>
      </c>
      <c r="K44" s="419">
        <f>A4/A2</f>
        <v>250</v>
      </c>
      <c r="L44" s="290"/>
      <c r="M44" s="253">
        <f>A4</f>
        <v>500</v>
      </c>
      <c r="N44" s="150"/>
      <c r="O44" s="150"/>
      <c r="P44" s="253">
        <f>A4</f>
        <v>500</v>
      </c>
      <c r="Q44" s="253">
        <f>A4/A2</f>
        <v>250</v>
      </c>
      <c r="R44" s="150">
        <f>A4</f>
        <v>500</v>
      </c>
      <c r="S44" s="150">
        <f>A4/A2</f>
        <v>250</v>
      </c>
      <c r="T44" s="253">
        <f>A4</f>
        <v>500</v>
      </c>
      <c r="U44" s="253">
        <f>A4/A2</f>
        <v>250</v>
      </c>
      <c r="V44" s="150">
        <f>A4</f>
        <v>500</v>
      </c>
      <c r="W44" s="150">
        <f>A4/A2</f>
        <v>250</v>
      </c>
      <c r="X44" s="253">
        <f>A4</f>
        <v>500</v>
      </c>
      <c r="Y44" s="253">
        <f>A4/A2</f>
        <v>250</v>
      </c>
      <c r="Z44" s="150">
        <f>A4</f>
        <v>500</v>
      </c>
      <c r="AA44" s="150">
        <f>A4/A2</f>
        <v>250</v>
      </c>
      <c r="AB44" s="253">
        <f>A4</f>
        <v>500</v>
      </c>
      <c r="AC44" s="253">
        <f>A4/A2</f>
        <v>250</v>
      </c>
      <c r="AD44" s="150">
        <f>A4</f>
        <v>500</v>
      </c>
      <c r="AE44" s="150">
        <f>A4/A2</f>
        <v>250</v>
      </c>
      <c r="AF44" s="253">
        <f>A4</f>
        <v>500</v>
      </c>
      <c r="AG44" s="365">
        <f>A4/A2</f>
        <v>250</v>
      </c>
      <c r="AH44" s="337">
        <f>A4</f>
        <v>500</v>
      </c>
      <c r="AI44" s="150">
        <f>A4/A2</f>
        <v>250</v>
      </c>
      <c r="AJ44" s="253">
        <f>A4</f>
        <v>500</v>
      </c>
      <c r="AK44" s="391">
        <f>A4/A2</f>
        <v>250</v>
      </c>
      <c r="AL44" s="230">
        <f>A4</f>
        <v>500</v>
      </c>
      <c r="AM44" s="150">
        <f>A4/A2</f>
        <v>250</v>
      </c>
      <c r="AN44" s="253">
        <f>A4</f>
        <v>500</v>
      </c>
      <c r="AO44" s="253">
        <f>A4/A2</f>
        <v>250</v>
      </c>
      <c r="AP44" s="150"/>
      <c r="AQ44" s="150"/>
      <c r="AR44" s="253">
        <f>A4</f>
        <v>500</v>
      </c>
      <c r="AS44" s="253">
        <f>A4/A2</f>
        <v>250</v>
      </c>
      <c r="AT44" s="159">
        <f>A4</f>
        <v>500</v>
      </c>
      <c r="AU44" s="159">
        <f>A4/A2</f>
        <v>250</v>
      </c>
      <c r="AV44" s="253">
        <f>A4</f>
        <v>500</v>
      </c>
      <c r="AW44" s="320">
        <f>A4/A2</f>
        <v>250</v>
      </c>
    </row>
    <row r="45" spans="1:49" ht="12.75">
      <c r="A45" s="5"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3" t="s">
        <v>0</v>
      </c>
      <c r="B46" s="37"/>
      <c r="C46" s="17"/>
      <c r="D46" s="18"/>
      <c r="E46" s="18"/>
      <c r="F46" s="17"/>
      <c r="G46" s="274"/>
      <c r="H46" s="403"/>
      <c r="I46" s="18"/>
      <c r="J46" s="264"/>
      <c r="K46" s="416"/>
      <c r="L46" s="287"/>
      <c r="M46" s="247"/>
      <c r="N46" s="108">
        <f>N22/4</f>
        <v>125</v>
      </c>
      <c r="O46" s="121">
        <f>(A4*0.25)/A2</f>
        <v>62.5</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9" t="s">
        <v>66</v>
      </c>
      <c r="B47" s="37">
        <f>A4</f>
        <v>500</v>
      </c>
      <c r="C47" s="17">
        <f>A4/A2</f>
        <v>250</v>
      </c>
      <c r="D47" s="18">
        <f aca="true" t="shared" si="10" ref="D47:K47">D44</f>
        <v>500</v>
      </c>
      <c r="E47" s="18">
        <f t="shared" si="10"/>
        <v>250</v>
      </c>
      <c r="F47" s="17">
        <f t="shared" si="10"/>
        <v>500</v>
      </c>
      <c r="G47" s="274">
        <f t="shared" si="10"/>
        <v>250</v>
      </c>
      <c r="H47" s="403">
        <f>H44</f>
        <v>500</v>
      </c>
      <c r="I47" s="18">
        <f>I44</f>
        <v>250</v>
      </c>
      <c r="J47" s="264">
        <f t="shared" si="10"/>
        <v>500</v>
      </c>
      <c r="K47" s="416">
        <f t="shared" si="10"/>
        <v>250</v>
      </c>
      <c r="L47" s="287"/>
      <c r="M47" s="247"/>
      <c r="N47" s="108">
        <f>N22/4</f>
        <v>125</v>
      </c>
      <c r="O47" s="121">
        <f>(A4*0.25)/A2</f>
        <v>62.5</v>
      </c>
      <c r="P47" s="247"/>
      <c r="Q47" s="247"/>
      <c r="R47" s="79">
        <f>A4/2</f>
        <v>250</v>
      </c>
      <c r="S47" s="79">
        <f>(A4/2)/A2</f>
        <v>125</v>
      </c>
      <c r="T47" s="247"/>
      <c r="U47" s="247"/>
      <c r="V47" s="79">
        <f>V44*0.25</f>
        <v>125</v>
      </c>
      <c r="W47" s="79">
        <f>W44*0.25</f>
        <v>62.5</v>
      </c>
      <c r="X47" s="121">
        <f>X44*0.25</f>
        <v>125</v>
      </c>
      <c r="Y47" s="121">
        <f>Y44*0.25</f>
        <v>62.5</v>
      </c>
      <c r="Z47" s="79"/>
      <c r="AA47" s="79"/>
      <c r="AB47" s="121">
        <f>A4*0.25</f>
        <v>125</v>
      </c>
      <c r="AC47" s="121">
        <f>(A4*0.25)/A2</f>
        <v>62.5</v>
      </c>
      <c r="AD47" s="79">
        <f>A4</f>
        <v>500</v>
      </c>
      <c r="AE47" s="79">
        <f>A4/A2</f>
        <v>250</v>
      </c>
      <c r="AF47" s="247">
        <f aca="true" t="shared" si="11" ref="AF47:AM47">AF44-AF55</f>
        <v>400</v>
      </c>
      <c r="AG47" s="362">
        <f t="shared" si="11"/>
        <v>200</v>
      </c>
      <c r="AH47" s="335">
        <f t="shared" si="11"/>
        <v>400</v>
      </c>
      <c r="AI47" s="79">
        <f t="shared" si="11"/>
        <v>200</v>
      </c>
      <c r="AJ47" s="247">
        <f>AJ44-AJ55</f>
        <v>400</v>
      </c>
      <c r="AK47" s="388">
        <f>AK44-AK55</f>
        <v>200</v>
      </c>
      <c r="AL47" s="231">
        <f t="shared" si="11"/>
        <v>400</v>
      </c>
      <c r="AM47" s="79">
        <f t="shared" si="11"/>
        <v>200</v>
      </c>
      <c r="AN47" s="108">
        <f>A4</f>
        <v>500</v>
      </c>
      <c r="AO47" s="121">
        <f>A4/A2</f>
        <v>250</v>
      </c>
      <c r="AP47" s="79"/>
      <c r="AQ47" s="79"/>
      <c r="AR47" s="247">
        <f>A4</f>
        <v>500</v>
      </c>
      <c r="AS47" s="346">
        <f>A4/A2</f>
        <v>250</v>
      </c>
      <c r="AT47" s="121">
        <f>AT44</f>
        <v>500</v>
      </c>
      <c r="AU47" s="121">
        <f>AU44</f>
        <v>250</v>
      </c>
      <c r="AV47" s="247">
        <f>AV44</f>
        <v>500</v>
      </c>
      <c r="AW47" s="317">
        <f>AW44</f>
        <v>250</v>
      </c>
    </row>
    <row r="48" spans="1:49" ht="12.75">
      <c r="A48" s="5" t="s">
        <v>1</v>
      </c>
      <c r="B48" s="37"/>
      <c r="C48" s="17"/>
      <c r="D48" s="18"/>
      <c r="E48" s="18"/>
      <c r="F48" s="17"/>
      <c r="G48" s="274"/>
      <c r="H48" s="403"/>
      <c r="I48" s="18"/>
      <c r="J48" s="264"/>
      <c r="K48" s="416"/>
      <c r="L48" s="287"/>
      <c r="M48" s="247"/>
      <c r="N48" s="108">
        <f>N22/4</f>
        <v>125</v>
      </c>
      <c r="O48" s="121">
        <f>(A4*0.25)/A2</f>
        <v>62.5</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3" t="s">
        <v>2</v>
      </c>
      <c r="B49" s="37"/>
      <c r="C49" s="17"/>
      <c r="D49" s="18"/>
      <c r="E49" s="18"/>
      <c r="F49" s="17"/>
      <c r="G49" s="274"/>
      <c r="H49" s="403"/>
      <c r="I49" s="18"/>
      <c r="J49" s="264"/>
      <c r="K49" s="416"/>
      <c r="L49" s="287"/>
      <c r="M49" s="247"/>
      <c r="N49" s="108">
        <f>N22/4</f>
        <v>125</v>
      </c>
      <c r="O49" s="121">
        <f>(A4*0.25)/A2</f>
        <v>62.5</v>
      </c>
      <c r="P49" s="247"/>
      <c r="Q49" s="247"/>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3" t="s">
        <v>3</v>
      </c>
      <c r="B50" s="37"/>
      <c r="C50" s="17"/>
      <c r="D50" s="18"/>
      <c r="E50" s="18"/>
      <c r="F50" s="17"/>
      <c r="G50" s="274"/>
      <c r="H50" s="403"/>
      <c r="I50" s="18"/>
      <c r="J50" s="264"/>
      <c r="K50" s="416"/>
      <c r="L50" s="287"/>
      <c r="M50" s="247"/>
      <c r="N50" s="79"/>
      <c r="O50" s="79"/>
      <c r="P50" s="108">
        <f>A4</f>
        <v>500</v>
      </c>
      <c r="Q50" s="121">
        <f>A4/A2</f>
        <v>250</v>
      </c>
      <c r="R50" s="79"/>
      <c r="S50" s="79"/>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3" t="s">
        <v>16</v>
      </c>
      <c r="B51" s="37"/>
      <c r="C51" s="17"/>
      <c r="D51" s="18"/>
      <c r="E51" s="18"/>
      <c r="F51" s="17"/>
      <c r="G51" s="274"/>
      <c r="H51" s="403"/>
      <c r="I51" s="18"/>
      <c r="J51" s="264"/>
      <c r="K51" s="416"/>
      <c r="L51" s="287"/>
      <c r="M51" s="247"/>
      <c r="N51" s="79"/>
      <c r="O51" s="79"/>
      <c r="P51" s="247"/>
      <c r="Q51" s="247"/>
      <c r="R51" s="108">
        <f>A4/2</f>
        <v>250</v>
      </c>
      <c r="S51" s="121">
        <f>(A4/2)/A2</f>
        <v>125</v>
      </c>
      <c r="T51" s="247"/>
      <c r="U51" s="247"/>
      <c r="V51" s="79"/>
      <c r="W51" s="79"/>
      <c r="X51" s="247"/>
      <c r="Y51" s="247"/>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4" t="s">
        <v>17</v>
      </c>
      <c r="B52" s="37"/>
      <c r="C52" s="17"/>
      <c r="D52" s="18"/>
      <c r="E52" s="18"/>
      <c r="F52" s="17"/>
      <c r="G52" s="274"/>
      <c r="H52" s="403"/>
      <c r="I52" s="18"/>
      <c r="J52" s="264"/>
      <c r="K52" s="416"/>
      <c r="L52" s="287"/>
      <c r="M52" s="247"/>
      <c r="N52" s="79"/>
      <c r="O52" s="79"/>
      <c r="P52" s="247"/>
      <c r="Q52" s="247"/>
      <c r="R52" s="79"/>
      <c r="S52" s="79"/>
      <c r="T52" s="108">
        <f>A4</f>
        <v>500</v>
      </c>
      <c r="U52" s="121">
        <f>A4/A2</f>
        <v>250</v>
      </c>
      <c r="V52" s="121">
        <f>V44*0.75</f>
        <v>375</v>
      </c>
      <c r="W52" s="121">
        <f>W44*0.75</f>
        <v>187.5</v>
      </c>
      <c r="X52" s="108">
        <f>X44*0.75</f>
        <v>375</v>
      </c>
      <c r="Y52" s="121">
        <f>Y44*0.75</f>
        <v>187.5</v>
      </c>
      <c r="Z52" s="79"/>
      <c r="AA52" s="79"/>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4" t="s">
        <v>5</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108">
        <f>A4</f>
        <v>500</v>
      </c>
      <c r="AA53" s="121">
        <f>A4/A2</f>
        <v>250</v>
      </c>
      <c r="AB53" s="247"/>
      <c r="AC53" s="247"/>
      <c r="AD53" s="79"/>
      <c r="AE53" s="79"/>
      <c r="AF53" s="247"/>
      <c r="AG53" s="362"/>
      <c r="AH53" s="335"/>
      <c r="AI53" s="79"/>
      <c r="AJ53" s="247"/>
      <c r="AK53" s="388"/>
      <c r="AL53" s="231"/>
      <c r="AM53" s="79"/>
      <c r="AN53" s="247"/>
      <c r="AO53" s="247"/>
      <c r="AP53" s="79"/>
      <c r="AQ53" s="79"/>
      <c r="AR53" s="247"/>
      <c r="AS53" s="346"/>
      <c r="AT53" s="79"/>
      <c r="AU53" s="79"/>
      <c r="AV53" s="247"/>
      <c r="AW53" s="317"/>
    </row>
    <row r="54" spans="1:49" ht="12.75">
      <c r="A54" s="4" t="s">
        <v>88</v>
      </c>
      <c r="B54" s="37"/>
      <c r="C54" s="17"/>
      <c r="D54" s="18"/>
      <c r="E54" s="18"/>
      <c r="F54" s="17"/>
      <c r="G54" s="274"/>
      <c r="H54" s="403"/>
      <c r="I54" s="18"/>
      <c r="J54" s="264"/>
      <c r="K54" s="416"/>
      <c r="L54" s="287"/>
      <c r="M54" s="247"/>
      <c r="N54" s="79"/>
      <c r="O54" s="79"/>
      <c r="P54" s="247"/>
      <c r="Q54" s="247"/>
      <c r="R54" s="79"/>
      <c r="S54" s="79"/>
      <c r="T54" s="247"/>
      <c r="U54" s="247"/>
      <c r="V54" s="79"/>
      <c r="W54" s="79"/>
      <c r="X54" s="247"/>
      <c r="Y54" s="247"/>
      <c r="Z54" s="79"/>
      <c r="AA54" s="79"/>
      <c r="AB54" s="108">
        <f>A4*0.75</f>
        <v>375</v>
      </c>
      <c r="AC54" s="121">
        <f>(A4*0.75)/A2</f>
        <v>187.5</v>
      </c>
      <c r="AD54" s="79"/>
      <c r="AE54" s="79"/>
      <c r="AF54" s="247"/>
      <c r="AG54" s="362"/>
      <c r="AH54" s="335"/>
      <c r="AI54" s="79"/>
      <c r="AJ54" s="247"/>
      <c r="AK54" s="388"/>
      <c r="AL54" s="231"/>
      <c r="AM54" s="79"/>
      <c r="AN54" s="247"/>
      <c r="AO54" s="247"/>
      <c r="AP54" s="79"/>
      <c r="AQ54" s="79"/>
      <c r="AR54" s="247"/>
      <c r="AS54" s="346"/>
      <c r="AT54" s="79"/>
      <c r="AU54" s="79"/>
      <c r="AV54" s="247"/>
      <c r="AW54" s="317"/>
    </row>
    <row r="55" spans="1:49" ht="13.5" thickBot="1">
      <c r="A55" s="4" t="s">
        <v>50</v>
      </c>
      <c r="B55" s="49"/>
      <c r="C55" s="50"/>
      <c r="D55" s="51"/>
      <c r="E55" s="51"/>
      <c r="F55" s="50"/>
      <c r="G55" s="276"/>
      <c r="H55" s="412"/>
      <c r="I55" s="51"/>
      <c r="J55" s="265"/>
      <c r="K55" s="426"/>
      <c r="L55" s="304"/>
      <c r="M55" s="297"/>
      <c r="N55" s="82"/>
      <c r="O55" s="82"/>
      <c r="P55" s="252"/>
      <c r="Q55" s="252"/>
      <c r="R55" s="82"/>
      <c r="S55" s="82"/>
      <c r="T55" s="252"/>
      <c r="U55" s="252"/>
      <c r="V55" s="82"/>
      <c r="W55" s="82"/>
      <c r="X55" s="252"/>
      <c r="Y55" s="252"/>
      <c r="Z55" s="82"/>
      <c r="AA55" s="82"/>
      <c r="AB55" s="252"/>
      <c r="AC55" s="252"/>
      <c r="AD55" s="61"/>
      <c r="AE55" s="61"/>
      <c r="AF55" s="123">
        <v>100</v>
      </c>
      <c r="AG55" s="372">
        <f>AF55/A2</f>
        <v>50</v>
      </c>
      <c r="AH55" s="379">
        <v>100</v>
      </c>
      <c r="AI55" s="124">
        <f>AH55/A2</f>
        <v>50</v>
      </c>
      <c r="AJ55" s="123">
        <v>100</v>
      </c>
      <c r="AK55" s="399">
        <f>AJ55/A2</f>
        <v>50</v>
      </c>
      <c r="AL55" s="384">
        <v>100</v>
      </c>
      <c r="AM55" s="124">
        <f>AL55/A2</f>
        <v>50</v>
      </c>
      <c r="AN55" s="252"/>
      <c r="AO55" s="252"/>
      <c r="AP55" s="82"/>
      <c r="AQ55" s="82"/>
      <c r="AR55" s="252"/>
      <c r="AS55" s="348"/>
      <c r="AT55" s="82"/>
      <c r="AU55" s="82"/>
      <c r="AV55" s="252"/>
      <c r="AW55" s="355"/>
    </row>
    <row r="56" spans="1:49" ht="13.5" thickTop="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row>
    <row r="59" ht="12.75">
      <c r="AJ59" s="358"/>
    </row>
  </sheetData>
  <sheetProtection sheet="1" objects="1" scenarios="1"/>
  <mergeCells count="35">
    <mergeCell ref="B19:C19"/>
    <mergeCell ref="D19:E19"/>
    <mergeCell ref="F19:G19"/>
    <mergeCell ref="J19:K19"/>
    <mergeCell ref="N19:O19"/>
    <mergeCell ref="L19:M19"/>
    <mergeCell ref="H19:I19"/>
    <mergeCell ref="P19:Q19"/>
    <mergeCell ref="R19:S19"/>
    <mergeCell ref="T19:U19"/>
    <mergeCell ref="AL19:AM19"/>
    <mergeCell ref="V19:W19"/>
    <mergeCell ref="X19:Y19"/>
    <mergeCell ref="Z19:AA19"/>
    <mergeCell ref="AJ19:AK19"/>
    <mergeCell ref="AJ18:AK18"/>
    <mergeCell ref="AT19:AU19"/>
    <mergeCell ref="AB19:AC19"/>
    <mergeCell ref="AH19:AI19"/>
    <mergeCell ref="AV19:AW19"/>
    <mergeCell ref="AR19:AS19"/>
    <mergeCell ref="AN19:AO19"/>
    <mergeCell ref="AP19:AQ19"/>
    <mergeCell ref="AD19:AE19"/>
    <mergeCell ref="AF19:AG19"/>
    <mergeCell ref="H18:I18"/>
    <mergeCell ref="J18:K18"/>
    <mergeCell ref="AD14:AE14"/>
    <mergeCell ref="AF14:AG14"/>
    <mergeCell ref="AD18:AE18"/>
    <mergeCell ref="AL14:AM14"/>
    <mergeCell ref="AF17:AG18"/>
    <mergeCell ref="AL18:AM18"/>
    <mergeCell ref="AH18:AI18"/>
    <mergeCell ref="AH17:AK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wclark</cp:lastModifiedBy>
  <cp:lastPrinted>2010-07-16T15:00:27Z</cp:lastPrinted>
  <dcterms:created xsi:type="dcterms:W3CDTF">2002-06-17T14:24:35Z</dcterms:created>
  <dcterms:modified xsi:type="dcterms:W3CDTF">2010-09-21T17:21:14Z</dcterms:modified>
  <cp:category/>
  <cp:version/>
  <cp:contentType/>
  <cp:contentStatus/>
</cp:coreProperties>
</file>