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0"/>
  </bookViews>
  <sheets>
    <sheet name="GS Court" sheetId="1" r:id="rId1"/>
    <sheet name="Magistrate Court" sheetId="2" r:id="rId2"/>
    <sheet name="Municipal Court" sheetId="3" r:id="rId3"/>
    <sheet name="Often Used" sheetId="4" r:id="rId4"/>
  </sheets>
  <definedNames>
    <definedName name="_xlnm.Print_Area" localSheetId="0">'GS Court'!$A$1:$U$59</definedName>
    <definedName name="_xlnm.Print_Area" localSheetId="1">'Magistrate Court'!$A$1:$AK$52</definedName>
    <definedName name="_xlnm.Print_Area" localSheetId="3">'Often Used'!$A$1:$Q$81</definedName>
  </definedNames>
  <calcPr fullCalcOnLoad="1"/>
</workbook>
</file>

<file path=xl/comments1.xml><?xml version="1.0" encoding="utf-8"?>
<comments xmlns="http://schemas.openxmlformats.org/spreadsheetml/2006/main">
  <authors>
    <author>Leverette</author>
  </authors>
  <commentList>
    <comment ref="A41"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2"/>
          </rPr>
          <t xml:space="preserve">
</t>
        </r>
      </text>
    </comment>
    <comment ref="A42"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2"/>
          </rPr>
          <t xml:space="preserve">
</t>
        </r>
        <r>
          <rPr>
            <sz val="8"/>
            <rFont val="Tahoma"/>
            <family val="2"/>
          </rPr>
          <t xml:space="preserve">
</t>
        </r>
      </text>
    </comment>
    <comment ref="A29"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0"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36"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2"/>
          </rPr>
          <t xml:space="preserve">
</t>
        </r>
      </text>
    </comment>
    <comment ref="A32"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5"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3" authorId="0">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4"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7"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8"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r>
          <rPr>
            <sz val="8"/>
            <rFont val="Tahoma"/>
            <family val="2"/>
          </rPr>
          <t xml:space="preserve">
</t>
        </r>
      </text>
    </comment>
    <comment ref="A56"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J19"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2"/>
          </rPr>
          <t xml:space="preserve">
</t>
        </r>
      </text>
    </comment>
    <comment ref="K28"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2"/>
          </rPr>
          <t xml:space="preserve">
</t>
        </r>
      </text>
    </comment>
    <comment ref="L19"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N19"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P19"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T19"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V19"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3"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tleverette</author>
    <author>Leverette</author>
  </authors>
  <commentList>
    <comment ref="A4" authorId="0">
      <text>
        <r>
          <rPr>
            <b/>
            <sz val="8"/>
            <rFont val="Tahoma"/>
            <family val="2"/>
          </rPr>
          <t>IF BOND ESTREATEMENT ENTER TOTAL BOND AMOUNT</t>
        </r>
        <r>
          <rPr>
            <sz val="8"/>
            <rFont val="Tahoma"/>
            <family val="2"/>
          </rPr>
          <t xml:space="preserve">
</t>
        </r>
      </text>
    </comment>
    <comment ref="A44"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38"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2"/>
          </rPr>
          <t xml:space="preserve">
</t>
        </r>
      </text>
    </comment>
    <comment ref="A28" authorId="1">
      <text>
        <r>
          <rPr>
            <b/>
            <sz val="12"/>
            <rFont val="Tahoma"/>
            <family val="2"/>
          </rPr>
          <t xml:space="preserve">Surcharge on all convictions, Section 14-1-211
</t>
        </r>
        <r>
          <rPr>
            <sz val="12"/>
            <rFont val="Tahoma"/>
            <family val="2"/>
          </rPr>
          <t xml:space="preserve">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sz val="8"/>
            <rFont val="Tahoma"/>
            <family val="2"/>
          </rPr>
          <t xml:space="preserve">
</t>
        </r>
      </text>
    </comment>
    <comment ref="A29" authorId="1">
      <text>
        <r>
          <rPr>
            <b/>
            <sz val="12"/>
            <rFont val="Tahoma"/>
            <family val="2"/>
          </rPr>
          <t xml:space="preserve">Surcharge on all convictions, Law Enforcement Funding, Section 90.2, Part 1B Temporary Provisos
</t>
        </r>
        <r>
          <rPr>
            <sz val="12"/>
            <rFont val="Tahoma"/>
            <family val="2"/>
          </rPr>
          <t xml:space="preserve">
In addition to all other assessments and surcharges, during fiscal year 2008 - 2009, a twenty-five dollar surcharge is levied on all fines, forfeitures, escheatments, or other monetary penalties imposed in magistrates court,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34" authorId="1">
      <text>
        <r>
          <rPr>
            <b/>
            <sz val="12"/>
            <rFont val="Tahoma"/>
            <family val="2"/>
          </rPr>
          <t xml:space="preserve">5. Surcharge on all convictions, Criminal Justice Academy Funding, Section 90.11, Part 1B Temporary Provisos
</t>
        </r>
        <r>
          <rPr>
            <sz val="12"/>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b/>
            <sz val="12"/>
            <rFont val="Tahoma"/>
            <family val="2"/>
          </rPr>
          <t xml:space="preserve"> </t>
        </r>
        <r>
          <rPr>
            <b/>
            <sz val="8"/>
            <rFont val="Tahoma"/>
            <family val="2"/>
          </rPr>
          <t xml:space="preserve">
</t>
        </r>
        <r>
          <rPr>
            <sz val="8"/>
            <rFont val="Tahoma"/>
            <family val="2"/>
          </rPr>
          <t xml:space="preserve">
</t>
        </r>
      </text>
    </comment>
    <comment ref="A30"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1" authorId="1">
      <text>
        <r>
          <rPr>
            <b/>
            <sz val="12"/>
            <rFont val="Tahoma"/>
            <family val="2"/>
          </rPr>
          <t xml:space="preserve">DUI assessment, Section 56-5-2995(A)
</t>
        </r>
        <r>
          <rPr>
            <sz val="12"/>
            <rFont val="Tahoma"/>
            <family val="2"/>
          </rPr>
          <t xml:space="preserve">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 </t>
        </r>
        <r>
          <rPr>
            <sz val="8"/>
            <rFont val="Tahoma"/>
            <family val="2"/>
          </rPr>
          <t xml:space="preserve">
</t>
        </r>
      </text>
    </comment>
    <comment ref="A32" authorId="1">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27"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A33"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2"/>
          </rPr>
          <t xml:space="preserve">
</t>
        </r>
      </text>
    </comment>
    <comment ref="A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6"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2"/>
          </rPr>
          <t xml:space="preserve">
</t>
        </r>
        <r>
          <rPr>
            <sz val="8"/>
            <rFont val="Tahoma"/>
            <family val="2"/>
          </rPr>
          <t xml:space="preserve">
</t>
        </r>
      </text>
    </comment>
    <comment ref="A52"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2"/>
          </rPr>
          <t xml:space="preserve">
</t>
        </r>
      </text>
    </comment>
    <comment ref="J18"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K27"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2"/>
          </rPr>
          <t xml:space="preserve">
</t>
        </r>
      </text>
    </comment>
    <comment ref="A4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2"/>
          </rPr>
          <t xml:space="preserve">
</t>
        </r>
      </text>
    </comment>
    <comment ref="A48"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2"/>
          </rPr>
          <t xml:space="preserve">
</t>
        </r>
      </text>
    </comment>
    <comment ref="A49"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8"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V18"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X18"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H18"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2"/>
          </rPr>
          <t xml:space="preserve">
</t>
        </r>
      </text>
    </comment>
    <comment ref="A46"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2"/>
          </rPr>
          <t xml:space="preserve">
</t>
        </r>
      </text>
    </comment>
    <comment ref="A39"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2"/>
          </rPr>
          <t xml:space="preserve">
</t>
        </r>
      </text>
    </comment>
    <comment ref="A40"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5"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2"/>
          </rPr>
          <t xml:space="preserve">
</t>
        </r>
        <r>
          <rPr>
            <sz val="8"/>
            <rFont val="Tahoma"/>
            <family val="2"/>
          </rPr>
          <t xml:space="preserve">
</t>
        </r>
      </text>
    </comment>
    <comment ref="A50"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1"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8" authorId="1">
      <text>
        <r>
          <rPr>
            <b/>
            <sz val="14"/>
            <color indexed="10"/>
            <rFont val="Tahoma"/>
            <family val="2"/>
          </rPr>
          <t>Civil Penalty with Assessments</t>
        </r>
      </text>
    </comment>
    <comment ref="AD18"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H18"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7"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R18"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2"/>
          </rPr>
          <t xml:space="preserve">
</t>
        </r>
      </text>
    </comment>
    <comment ref="AD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2"/>
          </rPr>
          <t xml:space="preserve">
</t>
        </r>
      </text>
    </comment>
    <comment ref="AJ18"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2"/>
          </rPr>
          <t xml:space="preserve">
</t>
        </r>
      </text>
    </comment>
    <comment ref="AL18"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2"/>
          </rPr>
          <t xml:space="preserve">
</t>
        </r>
      </text>
    </comment>
    <comment ref="AF18"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L18"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N18"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P18"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List>
</comments>
</file>

<file path=xl/comments3.xml><?xml version="1.0" encoding="utf-8"?>
<comments xmlns="http://schemas.openxmlformats.org/spreadsheetml/2006/main">
  <authors>
    <author>tleverette</author>
    <author>Leverette</author>
  </authors>
  <commentList>
    <comment ref="A4" authorId="0">
      <text>
        <r>
          <rPr>
            <b/>
            <sz val="8"/>
            <rFont val="Tahoma"/>
            <family val="2"/>
          </rPr>
          <t>IF BOND ESTREATEMENTS ENTER TOTAL BOND AMOUNT</t>
        </r>
        <r>
          <rPr>
            <sz val="8"/>
            <rFont val="Tahoma"/>
            <family val="2"/>
          </rPr>
          <t xml:space="preserve">
</t>
        </r>
      </text>
    </comment>
    <comment ref="A45"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38" authorId="1">
      <text>
        <r>
          <rPr>
            <b/>
            <sz val="12"/>
            <rFont val="Tahoma"/>
            <family val="2"/>
          </rPr>
          <t xml:space="preserve">Assessment, Section 14-1-208
Section 47.11 of the Temporary Provisions of the General Appropriations Act, which suspends Section 14-1-208 for the fiscal year 2008 - 2009,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8"/>
            <rFont val="Tahoma"/>
            <family val="2"/>
          </rPr>
          <t xml:space="preserve">
</t>
        </r>
      </text>
    </comment>
    <comment ref="A39"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2"/>
          </rPr>
          <t xml:space="preserve">
</t>
        </r>
      </text>
    </comment>
    <comment ref="A40"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2"/>
          </rPr>
          <t xml:space="preserve">
</t>
        </r>
      </text>
    </comment>
    <comment ref="A28" authorId="1">
      <text>
        <r>
          <rPr>
            <b/>
            <sz val="12"/>
            <rFont val="Tahoma"/>
            <family val="2"/>
          </rPr>
          <t xml:space="preserve">Surcharge on all convictions, Section 14-1-211
</t>
        </r>
        <r>
          <rPr>
            <sz val="12"/>
            <rFont val="Tahoma"/>
            <family val="2"/>
          </rPr>
          <t xml:space="preserve">
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r>
          <rPr>
            <sz val="8"/>
            <rFont val="Tahoma"/>
            <family val="2"/>
          </rPr>
          <t xml:space="preserve">
</t>
        </r>
      </text>
    </comment>
    <comment ref="A29" authorId="1">
      <text>
        <r>
          <rPr>
            <b/>
            <sz val="12"/>
            <rFont val="Tahoma"/>
            <family val="2"/>
          </rPr>
          <t xml:space="preserve">Surcharge on all convictions, Law Enforcement Funding, Section 90.2, Part 1B Temporary Provisos
</t>
        </r>
        <r>
          <rPr>
            <sz val="12"/>
            <rFont val="Tahoma"/>
            <family val="2"/>
          </rPr>
          <t>In addition to all other assessments and surcharges, during fiscal year 2008 - 2009, a twenty-five dollar surcharge is levied on all fines, forfeitures, escheatments, or other monetary penalties imposed in municipal court,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sz val="8"/>
            <rFont val="Tahoma"/>
            <family val="2"/>
          </rPr>
          <t xml:space="preserve">
</t>
        </r>
      </text>
    </comment>
    <comment ref="A34" authorId="1">
      <text>
        <r>
          <rPr>
            <b/>
            <sz val="12"/>
            <rFont val="Tahoma"/>
            <family val="2"/>
          </rPr>
          <t xml:space="preserve">Surcharge on all convictions, Criminal Justice Academy Funding, Section 90.11, Part 1B Temporary Provisos
</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0"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2"/>
          </rPr>
          <t xml:space="preserve">
</t>
        </r>
      </text>
    </comment>
    <comment ref="A32"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3"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2"/>
          </rPr>
          <t xml:space="preserve">
</t>
        </r>
      </text>
    </comment>
    <comment ref="A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6"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2"/>
          </rPr>
          <t xml:space="preserve">
</t>
        </r>
        <r>
          <rPr>
            <sz val="8"/>
            <rFont val="Tahoma"/>
            <family val="2"/>
          </rPr>
          <t xml:space="preserve">
</t>
        </r>
      </text>
    </comment>
    <comment ref="A27"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3"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J18"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K25"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48"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4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2"/>
          </rPr>
          <t xml:space="preserve">
</t>
        </r>
      </text>
    </comment>
    <comment ref="P18"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R18"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2"/>
          </rPr>
          <t xml:space="preserve">
</t>
        </r>
      </text>
    </comment>
    <comment ref="V18"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X18"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2"/>
          </rPr>
          <t xml:space="preserve">
</t>
        </r>
      </text>
    </comment>
    <comment ref="A47"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1"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2"/>
          </rPr>
          <t xml:space="preserve">
</t>
        </r>
      </text>
    </comment>
    <comment ref="A52"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1" authorId="1">
      <text>
        <r>
          <rPr>
            <b/>
            <sz val="12"/>
            <rFont val="Tahoma"/>
            <family val="2"/>
          </rPr>
          <t xml:space="preserve">DUI assessment, Section 56-5-2995(A)
</t>
        </r>
        <r>
          <rPr>
            <sz val="12"/>
            <rFont val="Tahoma"/>
            <family val="2"/>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0"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2"/>
          </rPr>
          <t xml:space="preserve">
</t>
        </r>
        <r>
          <rPr>
            <sz val="8"/>
            <rFont val="Tahoma"/>
            <family val="2"/>
          </rPr>
          <t xml:space="preserve">
</t>
        </r>
      </text>
    </comment>
    <comment ref="A46"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H18"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T18"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D18"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H18"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2"/>
          </rPr>
          <t xml:space="preserve"> </t>
        </r>
        <r>
          <rPr>
            <sz val="8"/>
            <rFont val="Tahoma"/>
            <family val="2"/>
          </rPr>
          <t xml:space="preserve">
</t>
        </r>
      </text>
    </comment>
    <comment ref="AD35"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J18"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L18"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C27"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2"/>
          </rPr>
          <t xml:space="preserve">
</t>
        </r>
      </text>
    </comment>
    <comment ref="AF18"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L18"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N18"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N18" authorId="1">
      <text>
        <r>
          <rPr>
            <b/>
            <sz val="14"/>
            <color indexed="10"/>
            <rFont val="Tahoma"/>
            <family val="2"/>
          </rPr>
          <t>Civil Penalty with Assessments</t>
        </r>
        <r>
          <rPr>
            <sz val="8"/>
            <rFont val="Tahoma"/>
            <family val="2"/>
          </rPr>
          <t xml:space="preserve">
</t>
        </r>
      </text>
    </comment>
  </commentList>
</comments>
</file>

<file path=xl/comments4.xml><?xml version="1.0" encoding="utf-8"?>
<comments xmlns="http://schemas.openxmlformats.org/spreadsheetml/2006/main">
  <authors>
    <author>Leverette</author>
  </authors>
  <commentList>
    <comment ref="L68" authorId="0">
      <text>
        <r>
          <rPr>
            <b/>
            <sz val="8"/>
            <rFont val="Times New Roman"/>
            <family val="1"/>
          </rPr>
          <t>14-1-211 DUI MUSC FUNDING $100.00
56-5-2995(A) DUI ASSESSMENT $12.00</t>
        </r>
      </text>
    </comment>
    <comment ref="N68" authorId="0">
      <text>
        <r>
          <rPr>
            <b/>
            <sz val="8"/>
            <rFont val="Times New Roman"/>
            <family val="1"/>
          </rPr>
          <t xml:space="preserve">14-1-211 DUI MUSC FUNDING $100.00
56-5-2995(A) DUI ASSESSMENT $12.00
SLED BREATH TEST FEE  $25.00
</t>
        </r>
        <r>
          <rPr>
            <b/>
            <sz val="8"/>
            <color indexed="10"/>
            <rFont val="Times New Roman"/>
            <family val="1"/>
          </rPr>
          <t>(only if Taken)</t>
        </r>
      </text>
    </comment>
  </commentList>
</comments>
</file>

<file path=xl/sharedStrings.xml><?xml version="1.0" encoding="utf-8"?>
<sst xmlns="http://schemas.openxmlformats.org/spreadsheetml/2006/main" count="574" uniqueCount="245">
  <si>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</si>
  <si>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</si>
  <si>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</si>
  <si>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</si>
  <si>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</si>
  <si>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</si>
  <si>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</si>
  <si>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</si>
  <si>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</si>
  <si>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</si>
  <si>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</si>
  <si>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</si>
  <si>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</si>
  <si>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</si>
  <si>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</si>
  <si>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</si>
  <si>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</si>
  <si>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</si>
  <si>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</si>
  <si>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</si>
  <si>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</si>
  <si>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</si>
  <si>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OFFENSE</t>
  </si>
  <si>
    <t>TOO FAST FOR CONDITIONS</t>
  </si>
  <si>
    <t>DRIVING LEFT OF CENTER</t>
  </si>
  <si>
    <t>RECKLESS DRIVING 1ST OFF.</t>
  </si>
  <si>
    <t>DISREGARDING TRAFFIC CONTROL DEVICE</t>
  </si>
  <si>
    <t>CODE SECTION</t>
  </si>
  <si>
    <t>56-5-1520</t>
  </si>
  <si>
    <t>56-5-1810</t>
  </si>
  <si>
    <t>56-5-2330</t>
  </si>
  <si>
    <t>56-5-1850</t>
  </si>
  <si>
    <t>56-5-1900</t>
  </si>
  <si>
    <t>56-5-2110</t>
  </si>
  <si>
    <t>56-5-2120</t>
  </si>
  <si>
    <t>56-5-2920</t>
  </si>
  <si>
    <t>56-5-950</t>
  </si>
  <si>
    <t>PENALTY SECTION</t>
  </si>
  <si>
    <t>56-5-1520 (G)</t>
  </si>
  <si>
    <t>56-5-6190</t>
  </si>
  <si>
    <t>REQUESTED MINIMUM BOND</t>
  </si>
  <si>
    <t>SEND COUNTY 100 % FINE</t>
  </si>
  <si>
    <t>ASSESSMENT TO COUNTY VICTIM FUND 12%</t>
  </si>
  <si>
    <t>ASSESSMENT TO STATE TREASURER 88%</t>
  </si>
  <si>
    <t>ASSESSMENT TO STATE TREASURER 7.5%</t>
  </si>
  <si>
    <t xml:space="preserve">TOTAL ASSESSMENT 107.5% </t>
  </si>
  <si>
    <t>MINIMUM FINE</t>
  </si>
  <si>
    <t>107.5% ASSESSMENT</t>
  </si>
  <si>
    <t>MAXIMUM FINE</t>
  </si>
  <si>
    <t>SPILLING LOAD</t>
  </si>
  <si>
    <t>DRIVING WITHOUT LIGHTS</t>
  </si>
  <si>
    <t>FAULTY EQUIPMENT</t>
  </si>
  <si>
    <t>OPERATING UNINSURED VEHICLE 1st</t>
  </si>
  <si>
    <t>NO VEHICLE LICENSE</t>
  </si>
  <si>
    <t>EXPIRED TAG MORE THAN 30 DAYS</t>
  </si>
  <si>
    <t>FOLLOWING TOO CLOSELY</t>
  </si>
  <si>
    <t>56-5-4100</t>
  </si>
  <si>
    <t>56-5-4450</t>
  </si>
  <si>
    <t>56-5-5310</t>
  </si>
  <si>
    <t>56-5-6520</t>
  </si>
  <si>
    <t>56-10-260</t>
  </si>
  <si>
    <t>56-3-110</t>
  </si>
  <si>
    <t>56-3-1240</t>
  </si>
  <si>
    <t>56-1-190</t>
  </si>
  <si>
    <t>56-1-20</t>
  </si>
  <si>
    <t>56-5-1930</t>
  </si>
  <si>
    <t>56-1-460</t>
  </si>
  <si>
    <t>56-5-4100(E)</t>
  </si>
  <si>
    <t>56-5-6540</t>
  </si>
  <si>
    <t>56-3-2520</t>
  </si>
  <si>
    <t>56-1-500</t>
  </si>
  <si>
    <t>56-1-440</t>
  </si>
  <si>
    <t>ASSESSMENT TO STATE TREASURER88%</t>
  </si>
  <si>
    <t>ASSESSMENT TO STATE TREASURER7.5%</t>
  </si>
  <si>
    <t>LEAVING SCENE PROPERTY DAMAGE</t>
  </si>
  <si>
    <t xml:space="preserve">PASSING STOPPED SCHOOL BUS </t>
  </si>
  <si>
    <t>PARKING IN HANDICAP ZONE</t>
  </si>
  <si>
    <t>NO PROOF OF INSURANCE</t>
  </si>
  <si>
    <t>SIMPLE POSSESSION</t>
  </si>
  <si>
    <t>56-5-3810</t>
  </si>
  <si>
    <t>56-5-1260</t>
  </si>
  <si>
    <t>56-9-340</t>
  </si>
  <si>
    <t>56-3-1270</t>
  </si>
  <si>
    <t>56-3-1970</t>
  </si>
  <si>
    <t>56-5-2930</t>
  </si>
  <si>
    <t>20-7-8920</t>
  </si>
  <si>
    <t>44-53-370 (D)</t>
  </si>
  <si>
    <t>56-5-1220</t>
  </si>
  <si>
    <t>56-5-2940</t>
  </si>
  <si>
    <t>20-7-8925</t>
  </si>
  <si>
    <t>44-53-370(D)(3)</t>
  </si>
  <si>
    <t>CONVICTION SURCHARGE</t>
  </si>
  <si>
    <t>** GENERAL SESSIONS COURT OFFENSE</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</si>
  <si>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</si>
  <si>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</si>
  <si>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</si>
  <si>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</si>
  <si>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</si>
  <si>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</si>
  <si>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</si>
  <si>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</si>
  <si>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</si>
  <si>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</si>
  <si>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</si>
  <si>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</si>
  <si>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</si>
  <si>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</si>
  <si>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</si>
  <si>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</si>
  <si>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</si>
  <si>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</si>
  <si>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 xml:space="preserve"> VIOLATIONS SECTION 50-21-ALL</t>
  </si>
  <si>
    <t>3% COLLECTION FEE (TO COUNTY)</t>
  </si>
  <si>
    <t>FRAUD CHECK (TO COUNTY)</t>
  </si>
  <si>
    <t>COUNTY GENERAL FUND (TO COUNTY)</t>
  </si>
  <si>
    <t>SIMPLE POSSESSION OF MARIHUANA</t>
  </si>
  <si>
    <t>$100.00 DRUG COURT</t>
  </si>
  <si>
    <t>SINGLE PAYMENT</t>
  </si>
  <si>
    <t>MULTIPLE PAYMENTS</t>
  </si>
  <si>
    <t>BEFORE AUGUST 19, 2003</t>
  </si>
  <si>
    <t>AFTER AUGUST 19, 2003</t>
  </si>
  <si>
    <t>TOTAL COLLECTED / PAYMENTS</t>
  </si>
  <si>
    <t>FRAUDULENT CHECK
1ST OFFENSE WITH RESTITUTION DISMISSED</t>
  </si>
  <si>
    <t>$50.00 BOATING BREATH TEST (SLED)</t>
  </si>
  <si>
    <t>$25.00 LAW ENFORCEMENT FUNDING</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</si>
  <si>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</si>
  <si>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</si>
  <si>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</si>
  <si>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</si>
  <si>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</si>
  <si>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</si>
  <si>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</si>
  <si>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</si>
  <si>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</si>
  <si>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</si>
  <si>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</si>
  <si>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</si>
  <si>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</si>
  <si>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TOTAL MINIMUM FINE + ASSESSMENT</t>
  </si>
  <si>
    <t>TOTAL MAXIMUM FINE + ASSESSMENT</t>
  </si>
  <si>
    <t>TOTAL MINIMUM FINE + ASSESSMENTS</t>
  </si>
  <si>
    <t>TOTAL MAXIMUM FINE + ASSESSMENTS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</si>
  <si>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</si>
  <si>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</si>
  <si>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</si>
  <si>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</si>
  <si>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</si>
  <si>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</si>
  <si>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</si>
  <si>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or 30 Day</t>
  </si>
  <si>
    <t>MINOR IN POSSESSION OF BEER / ALCOHOL</t>
  </si>
  <si>
    <t>DRIVING UNDER SUSPENSION</t>
  </si>
  <si>
    <t>NO CHILD RESTRAINT</t>
  </si>
  <si>
    <t>VIOLATION OF</t>
  </si>
  <si>
    <t>SEAT BELT LAW</t>
  </si>
  <si>
    <t>IMPROPER</t>
  </si>
  <si>
    <t>BACKING</t>
  </si>
  <si>
    <t>LANE CHANGE</t>
  </si>
  <si>
    <t>START</t>
  </si>
  <si>
    <t>TURN</t>
  </si>
  <si>
    <t xml:space="preserve">SPEEDING </t>
  </si>
  <si>
    <t>25 &amp; OVER</t>
  </si>
  <si>
    <t>16 - 25 MPH</t>
  </si>
  <si>
    <t>11 - 15 MPH</t>
  </si>
  <si>
    <t>1 - 10 MPH</t>
  </si>
  <si>
    <t>FOR FIX PERIOD</t>
  </si>
  <si>
    <t>&amp; 90 Da. 
to 6 Mo.</t>
  </si>
  <si>
    <t>or 60 Day or Both</t>
  </si>
  <si>
    <t>or  10 Da.
 to 30 Da.</t>
  </si>
  <si>
    <t>or 60 Da.
 to 6 Mo.</t>
  </si>
  <si>
    <t>&amp; 6 Mo. To 3 Yr.</t>
  </si>
  <si>
    <t xml:space="preserve"> YIELD RIGHT OF WAY</t>
  </si>
  <si>
    <t>FAIL TO</t>
  </si>
  <si>
    <t>TRANSFER OWNERSHIP 30 DAYS</t>
  </si>
  <si>
    <t>SURRENDER DRIVERS LICENSE</t>
  </si>
  <si>
    <t xml:space="preserve"> FOR DUI</t>
  </si>
  <si>
    <t>General Sessions</t>
  </si>
  <si>
    <t>PASSING</t>
  </si>
  <si>
    <t>56-5-1520 (F)</t>
  </si>
  <si>
    <t>56-10-225(B)</t>
  </si>
  <si>
    <t>$100.00 Drug Court</t>
  </si>
  <si>
    <t>SEAT BELT</t>
  </si>
  <si>
    <r>
      <t xml:space="preserve">TOTAL OF </t>
    </r>
    <r>
      <rPr>
        <b/>
        <sz val="9"/>
        <color indexed="10"/>
        <rFont val="Arial"/>
        <family val="2"/>
      </rPr>
      <t>EACH PAYMENT</t>
    </r>
  </si>
  <si>
    <t>PARKING VIOLATIONS</t>
  </si>
  <si>
    <r>
      <t>***</t>
    </r>
    <r>
      <rPr>
        <b/>
        <sz val="10"/>
        <rFont val="Times New Roman"/>
        <family val="1"/>
      </rPr>
      <t xml:space="preserve"> $100.00 of fine goes to DPS</t>
    </r>
  </si>
  <si>
    <r>
      <t xml:space="preserve">DUI 2ND </t>
    </r>
    <r>
      <rPr>
        <b/>
        <sz val="10"/>
        <color indexed="52"/>
        <rFont val="Times New Roman"/>
        <family val="1"/>
      </rPr>
      <t>***</t>
    </r>
  </si>
  <si>
    <r>
      <t xml:space="preserve">DUI 1ST </t>
    </r>
    <r>
      <rPr>
        <b/>
        <sz val="10"/>
        <color indexed="52"/>
        <rFont val="Times New Roman"/>
        <family val="1"/>
      </rPr>
      <t>***</t>
    </r>
  </si>
  <si>
    <r>
      <t xml:space="preserve">  1 ST
</t>
    </r>
    <r>
      <rPr>
        <b/>
        <sz val="10"/>
        <color indexed="52"/>
        <rFont val="Times New Roman"/>
        <family val="1"/>
      </rPr>
      <t>***</t>
    </r>
  </si>
  <si>
    <r>
      <t xml:space="preserve">2 ND
</t>
    </r>
    <r>
      <rPr>
        <b/>
        <sz val="10"/>
        <color indexed="52"/>
        <rFont val="Times New Roman"/>
        <family val="1"/>
      </rPr>
      <t>***</t>
    </r>
  </si>
  <si>
    <r>
      <t xml:space="preserve">3 RD
</t>
    </r>
    <r>
      <rPr>
        <b/>
        <sz val="10"/>
        <color indexed="52"/>
        <rFont val="Times New Roman"/>
        <family val="1"/>
      </rPr>
      <t>***</t>
    </r>
  </si>
  <si>
    <r>
      <t xml:space="preserve">1 ST
</t>
    </r>
    <r>
      <rPr>
        <b/>
        <sz val="10"/>
        <color indexed="52"/>
        <rFont val="Times New Roman"/>
        <family val="1"/>
      </rPr>
      <t>***</t>
    </r>
  </si>
  <si>
    <r>
      <t xml:space="preserve">2 ND </t>
    </r>
    <r>
      <rPr>
        <b/>
        <sz val="10"/>
        <color indexed="12"/>
        <rFont val="Times New Roman"/>
        <family val="1"/>
      </rPr>
      <t>**</t>
    </r>
    <r>
      <rPr>
        <b/>
        <sz val="10"/>
        <rFont val="Times New Roman"/>
        <family val="1"/>
      </rPr>
      <t xml:space="preserve">
</t>
    </r>
    <r>
      <rPr>
        <b/>
        <sz val="10"/>
        <color indexed="52"/>
        <rFont val="Times New Roman"/>
        <family val="1"/>
      </rPr>
      <t>***</t>
    </r>
  </si>
  <si>
    <r>
      <t xml:space="preserve">3 RD </t>
    </r>
    <r>
      <rPr>
        <b/>
        <sz val="10"/>
        <color indexed="12"/>
        <rFont val="Times New Roman"/>
        <family val="1"/>
      </rPr>
      <t>**</t>
    </r>
    <r>
      <rPr>
        <b/>
        <sz val="10"/>
        <rFont val="Times New Roman"/>
        <family val="1"/>
      </rPr>
      <t xml:space="preserve">
</t>
    </r>
    <r>
      <rPr>
        <b/>
        <sz val="10"/>
        <color indexed="52"/>
        <rFont val="Times New Roman"/>
        <family val="1"/>
      </rPr>
      <t>***</t>
    </r>
  </si>
  <si>
    <t>11. CRIMINAL JUSTICE ACADEMY FUNDING</t>
  </si>
  <si>
    <t>$5.00 CRIMINAL JUSTICE ACADEMY FUNDING</t>
  </si>
  <si>
    <t>12.  $5.00 CRIMINAL JUSTICE ACADEMY</t>
  </si>
  <si>
    <t>13. $25.00 SLED BREATH TEST FEE</t>
  </si>
  <si>
    <t>$5.00 CRIMINAL JUSTICE ACADEMY FEE</t>
  </si>
  <si>
    <t>2ND &amp; SUB DUI / DUI PER SE</t>
  </si>
  <si>
    <t>2ND &amp; SUM DUI / DUI PER SE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</si>
  <si>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</si>
  <si>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</si>
  <si>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</si>
  <si>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$ 12.00 BUI ASSESSMENT</t>
  </si>
  <si>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</si>
  <si>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</si>
  <si>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</si>
  <si>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</si>
  <si>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$ 100.00 BUI MUSC FUNDING</t>
  </si>
  <si>
    <t>$25.00 BUI SLED BREATH TEST FEE</t>
  </si>
  <si>
    <t>11.16% TO VICTIM FUND (TO COUNTY)</t>
  </si>
  <si>
    <t>$5.00 CRIMINAL JUSTICE ACADEMY</t>
  </si>
  <si>
    <t>DUI ASSESSMENT $12.00 &amp; $100.00 &amp; 25.00</t>
  </si>
  <si>
    <t>CONVICTION SURCHARGE + DUI + BA TEST</t>
  </si>
  <si>
    <t xml:space="preserve">  5.  14-1-211 DUI MUSC FUNDING</t>
  </si>
  <si>
    <t>DRIVERS LICENSE</t>
  </si>
  <si>
    <t>POSSESSION MORE THAN ONE</t>
  </si>
  <si>
    <t>ALTERED</t>
  </si>
  <si>
    <t xml:space="preserve">56-1-515(2) </t>
  </si>
  <si>
    <t>56-1-515(4)</t>
  </si>
  <si>
    <r>
      <t xml:space="preserve">DRIVING WITHOUT A 2ND </t>
    </r>
    <r>
      <rPr>
        <b/>
        <sz val="10"/>
        <color indexed="12"/>
        <rFont val="Times New Roman"/>
        <family val="1"/>
      </rPr>
      <t>**</t>
    </r>
  </si>
  <si>
    <t>DRIVING WITHOUT A 1ST</t>
  </si>
  <si>
    <t>BEFORE FEB 10, 2009</t>
  </si>
  <si>
    <t>AFTER FEB 10, 2009</t>
  </si>
  <si>
    <t>NOT IN POSSESSION</t>
  </si>
  <si>
    <t>FRAUDULENT APPLICATION</t>
  </si>
  <si>
    <t>56-1-510</t>
  </si>
  <si>
    <t>56-1-510 (5)</t>
  </si>
  <si>
    <t>OFFICE OF REGULATORY STAFF</t>
  </si>
  <si>
    <t>1ST DUI / DUAC</t>
  </si>
  <si>
    <t>Number  Vehicles</t>
  </si>
  <si>
    <r>
      <t xml:space="preserve">CRUELTY TO ANIMALS
</t>
    </r>
    <r>
      <rPr>
        <b/>
        <sz val="10"/>
        <color indexed="10"/>
        <rFont val="Arial"/>
        <family val="2"/>
      </rPr>
      <t>50% NP HUMANE SOCIETY</t>
    </r>
  </si>
  <si>
    <t>DUI / DUAC</t>
  </si>
  <si>
    <t>All Triable in Summary Court</t>
  </si>
  <si>
    <t>Summary Court</t>
  </si>
  <si>
    <t>MAGISTRATE COURT</t>
  </si>
  <si>
    <t xml:space="preserve">MUNICIPAL COURT </t>
  </si>
  <si>
    <r>
      <t xml:space="preserve">TOTAL OF </t>
    </r>
    <r>
      <rPr>
        <b/>
        <sz val="10"/>
        <color indexed="10"/>
        <rFont val="Arial"/>
        <family val="2"/>
      </rPr>
      <t>EACH PAYMENT</t>
    </r>
  </si>
  <si>
    <t>56-5-6510</t>
  </si>
  <si>
    <t>56-5-6450</t>
  </si>
  <si>
    <t>AFTER FEBRUARY 10, 2009</t>
  </si>
  <si>
    <t>56-5-2780</t>
  </si>
  <si>
    <t>LAST UPDATED 6/25/2009</t>
  </si>
  <si>
    <t>LAST UPDATED 6/26/2009</t>
  </si>
  <si>
    <t>UPDATED 6/26/2009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</si>
</sst>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_(&quot;$&quot;* #,##0.0000_);_(&quot;$&quot;* \(#,##0.0000\);_(&quot;$&quot;* &quot;-&quot;????_);_(@_)"/>
    <numFmt numFmtId="166" formatCode="_(&quot;$&quot;* #,##0.0000000_);_(&quot;$&quot;* \(#,##0.0000000\);_(&quot;$&quot;* &quot;-&quot;???????_);_(@_)"/>
    <numFmt numFmtId="167" formatCode="_(&quot;$&quot;* #,##0.00000000_);_(&quot;$&quot;* \(#,##0.00000000\);_(&quot;$&quot;* &quot;-&quot;????????_);_(@_)"/>
    <numFmt numFmtId="168" formatCode="_(&quot;$&quot;* #,##0.000000000_);_(&quot;$&quot;* \(#,##0.000000000\);_(&quot;$&quot;* &quot;-&quot;?????????_);_(@_)"/>
    <numFmt numFmtId="169" formatCode="_(&quot;$&quot;* #,##0.00000_);_(&quot;$&quot;* \(#,##0.00000\);_(&quot;$&quot;* &quot;-&quot;?????_);_(@_)"/>
    <numFmt numFmtId="170" formatCode="&quot;$&quot;#,##0.000000000_);[Red]\(&quot;$&quot;#,##0.000000000\)"/>
    <numFmt numFmtId="171" formatCode="#,##0.0000000000_);\(#,##0.0000000000\)"/>
    <numFmt numFmtId="172" formatCode="#,##0.00000000_);\(#,##0.00000000\)"/>
    <numFmt numFmtId="173" formatCode="&quot;$&quot;#,##0.00000000_);[Red]\(&quot;$&quot;#,##0.00000000\)"/>
    <numFmt numFmtId="174" formatCode="_(&quot;$&quot;* #,##0.000000000000000_);_(&quot;$&quot;* \(#,##0.000000000000000\);_(&quot;$&quot;* &quot;-&quot;???????????????_);_(@_)"/>
    <numFmt numFmtId="175" formatCode="&quot;$&quot;#,##0.000000000000000_);[Red]\(&quot;$&quot;#,##0.000000000000000\)"/>
    <numFmt numFmtId="176" formatCode="&quot;$&quot;#,##0.0000000_);[Red]\(&quot;$&quot;#,##0.0000000\)"/>
    <numFmt numFmtId="177" formatCode="#,##0.000000_);[Red]\(#,##0.000000\)"/>
    <numFmt numFmtId="178" formatCode="#,##0.00000_);\(#,##0.00000\)"/>
    <numFmt numFmtId="179" formatCode="&quot;$&quot;#,##0.00000_);\(&quot;$&quot;#,##0.00000\)"/>
    <numFmt numFmtId="180" formatCode="&quot;$&quot;#,##0.000_);[Red]\(&quot;$&quot;#,##0.000\)"/>
    <numFmt numFmtId="181" formatCode="&quot;$&quot;#,##0.00"/>
    <numFmt numFmtId="182" formatCode="_(&quot;$&quot;* #,##0.000_);_(&quot;$&quot;* \(#,##0.000\);_(&quot;$&quot;* &quot;-&quot;???_);_(@_)"/>
    <numFmt numFmtId="183" formatCode="&quot;$&quot;#,##0.0000_);[Red]\(&quot;$&quot;#,##0.0000\)"/>
    <numFmt numFmtId="184" formatCode="&quot;Yes&quot;;&quot;Yes&quot;;&quot;No&quot;"/>
    <numFmt numFmtId="185" formatCode="&quot;True&quot;;&quot;True&quot;;&quot;False&quot;"/>
    <numFmt numFmtId="186" formatCode="&quot;On&quot;;&quot;On&quot;;&quot;Off&quot;"/>
    <numFmt numFmtId="187" formatCode="[$€-2]\ #,##0.00_);[Red]\([$€-2]\ #,##0.00\)"/>
  </numFmts>
  <fonts count="79">
    <font>
      <sz val="10"/>
      <name val="Arial"/>
      <family val="0"/>
    </font>
    <font>
      <sz val="9"/>
      <name val="Arial"/>
      <family val="2"/>
    </font>
    <font>
      <b/>
      <sz val="9"/>
      <name val="Arial"/>
      <family val="2"/>
    </font>
    <font>
      <b/>
      <sz val="10"/>
      <name val="Arial"/>
      <family val="2"/>
    </font>
    <font>
      <sz val="10"/>
      <color indexed="10"/>
      <name val="Arial"/>
      <family val="2"/>
    </font>
    <font>
      <b/>
      <sz val="9"/>
      <color indexed="10"/>
      <name val="Arial"/>
      <family val="2"/>
    </font>
    <font>
      <b/>
      <sz val="10"/>
      <name val="Times New Roman"/>
      <family val="1"/>
    </font>
    <font>
      <sz val="8"/>
      <name val="Tahoma"/>
      <family val="2"/>
    </font>
    <font>
      <b/>
      <sz val="8"/>
      <name val="Tahoma"/>
      <family val="2"/>
    </font>
    <font>
      <b/>
      <sz val="10"/>
      <color indexed="10"/>
      <name val="Times New Roman"/>
      <family val="1"/>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0"/>
      <color indexed="8"/>
      <name val="Times New Roman"/>
      <family val="1"/>
    </font>
    <font>
      <b/>
      <sz val="8"/>
      <name val="Times New Roman"/>
      <family val="1"/>
    </font>
    <font>
      <b/>
      <sz val="10"/>
      <color indexed="52"/>
      <name val="Times New Roman"/>
      <family val="1"/>
    </font>
    <font>
      <b/>
      <sz val="8"/>
      <color indexed="10"/>
      <name val="Times New Roman"/>
      <family val="1"/>
    </font>
    <font>
      <b/>
      <sz val="10"/>
      <color indexed="12"/>
      <name val="Times New Roman"/>
      <family val="1"/>
    </font>
    <font>
      <b/>
      <sz val="8"/>
      <color indexed="14"/>
      <name val="Times New Roman"/>
      <family val="1"/>
    </font>
    <font>
      <u val="single"/>
      <sz val="10"/>
      <color indexed="12"/>
      <name val="Arial"/>
      <family val="2"/>
    </font>
    <font>
      <u val="single"/>
      <sz val="10"/>
      <color indexed="36"/>
      <name val="Arial"/>
      <family val="2"/>
    </font>
    <font>
      <sz val="9"/>
      <color indexed="12"/>
      <name val="Arial"/>
      <family val="2"/>
    </font>
    <font>
      <sz val="10"/>
      <color indexed="12"/>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thick"/>
      <top>
        <color indexed="63"/>
      </top>
      <bottom style="slantDashDot"/>
    </border>
    <border>
      <left style="hair"/>
      <right style="hair"/>
      <top>
        <color indexed="63"/>
      </top>
      <bottom style="hair"/>
    </border>
    <border>
      <left style="medium"/>
      <right style="medium"/>
      <top>
        <color indexed="63"/>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color indexed="63"/>
      </left>
      <right style="thick"/>
      <top>
        <color indexed="63"/>
      </top>
      <bottom style="mediumDashDot"/>
    </border>
    <border>
      <left style="thick"/>
      <right>
        <color indexed="63"/>
      </right>
      <top style="thick"/>
      <bottom>
        <color indexed="63"/>
      </bottom>
    </border>
    <border>
      <left style="thick"/>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medium"/>
      <right>
        <color indexed="63"/>
      </right>
      <top>
        <color indexed="63"/>
      </top>
      <bottom style="mediumDashed"/>
    </border>
    <border>
      <left>
        <color indexed="63"/>
      </left>
      <right style="medium"/>
      <top>
        <color indexed="63"/>
      </top>
      <bottom style="mediumDashed"/>
    </border>
    <border>
      <left style="thick"/>
      <right style="medium"/>
      <top style="thick"/>
      <bottom>
        <color indexed="63"/>
      </bottom>
    </border>
    <border>
      <left style="thick"/>
      <right style="medium"/>
      <top>
        <color indexed="63"/>
      </top>
      <bottom style="mediumDashed"/>
    </border>
    <border>
      <left style="thick"/>
      <right>
        <color indexed="63"/>
      </right>
      <top style="mediumDashed"/>
      <bottom>
        <color indexed="63"/>
      </bottom>
    </border>
    <border>
      <left>
        <color indexed="63"/>
      </left>
      <right style="thick"/>
      <top style="mediumDashed"/>
      <bottom>
        <color indexed="63"/>
      </bottom>
    </border>
    <border>
      <left style="medium"/>
      <right style="thick"/>
      <top>
        <color indexed="63"/>
      </top>
      <bottom style="mediumDashed"/>
    </border>
    <border>
      <left style="medium"/>
      <right style="hair"/>
      <top style="hair"/>
      <bottom>
        <color indexed="63"/>
      </bottom>
    </border>
    <border>
      <left style="hair"/>
      <right style="hair"/>
      <top style="hair"/>
      <bottom>
        <color indexed="63"/>
      </bottom>
    </border>
    <border>
      <left>
        <color indexed="63"/>
      </left>
      <right>
        <color indexed="63"/>
      </right>
      <top style="thick">
        <color indexed="10"/>
      </top>
      <bottom>
        <color indexed="63"/>
      </bottom>
    </border>
    <border>
      <left style="hair"/>
      <right style="hair"/>
      <top style="thick">
        <color indexed="10"/>
      </top>
      <bottom style="hair"/>
    </border>
    <border>
      <left style="mediumDashed">
        <color indexed="10"/>
      </left>
      <right style="mediumDashed">
        <color indexed="10"/>
      </right>
      <top style="mediumDashed">
        <color indexed="10"/>
      </top>
      <bottom style="mediumDashed">
        <color indexed="10"/>
      </bottom>
    </border>
    <border>
      <left style="thick"/>
      <right style="hair"/>
      <top style="hair"/>
      <bottom style="hair"/>
    </border>
    <border>
      <left style="thick"/>
      <right style="hair"/>
      <top style="hair"/>
      <bottom style="thick"/>
    </border>
    <border>
      <left style="hair"/>
      <right style="hair"/>
      <top style="hair"/>
      <bottom style="thick"/>
    </border>
    <border>
      <left>
        <color indexed="63"/>
      </left>
      <right>
        <color indexed="63"/>
      </right>
      <top style="slantDashDot"/>
      <bottom>
        <color indexed="63"/>
      </bottom>
    </border>
    <border>
      <left>
        <color indexed="63"/>
      </left>
      <right style="medium"/>
      <top style="hair"/>
      <bottom style="hair"/>
    </border>
    <border>
      <left style="hair"/>
      <right style="thick"/>
      <top style="hair"/>
      <bottom style="hair"/>
    </border>
    <border>
      <left style="hair"/>
      <right style="medium"/>
      <top style="hair"/>
      <bottom style="hair"/>
    </border>
    <border>
      <left style="hair"/>
      <right style="medium"/>
      <top style="hair"/>
      <bottom>
        <color indexed="63"/>
      </bottom>
    </border>
    <border>
      <left style="hair"/>
      <right style="medium"/>
      <top style="medium"/>
      <bottom style="hair"/>
    </border>
    <border>
      <left style="hair"/>
      <right style="thick"/>
      <top style="medium"/>
      <bottom style="hair"/>
    </border>
    <border>
      <left style="hair"/>
      <right style="thick"/>
      <top style="hair"/>
      <bottom style="thick">
        <color indexed="10"/>
      </bottom>
    </border>
    <border>
      <left style="medium"/>
      <right style="thick"/>
      <top style="thick"/>
      <bottom style="medium"/>
    </border>
    <border>
      <left>
        <color indexed="63"/>
      </left>
      <right>
        <color indexed="63"/>
      </right>
      <top style="mediumDashed"/>
      <bottom>
        <color indexed="63"/>
      </bottom>
    </border>
    <border>
      <left style="hair"/>
      <right>
        <color indexed="63"/>
      </right>
      <top style="hair"/>
      <bottom style="hair"/>
    </border>
    <border>
      <left style="hair"/>
      <right>
        <color indexed="63"/>
      </right>
      <top style="hair"/>
      <bottom>
        <color indexed="63"/>
      </bottom>
    </border>
    <border>
      <left style="hair"/>
      <right style="thick"/>
      <top style="hair"/>
      <bottom style="thick"/>
    </border>
    <border>
      <left>
        <color indexed="63"/>
      </left>
      <right style="thick"/>
      <top>
        <color indexed="63"/>
      </top>
      <bottom style="thick"/>
    </border>
    <border>
      <left>
        <color indexed="63"/>
      </left>
      <right style="thick"/>
      <top style="mediumDashDot"/>
      <bottom>
        <color indexed="63"/>
      </bottom>
    </border>
    <border>
      <left>
        <color indexed="63"/>
      </left>
      <right style="thick"/>
      <top style="thick"/>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thick"/>
      <right style="thick"/>
      <top style="thick"/>
      <bottom>
        <color indexed="63"/>
      </bottom>
    </border>
    <border>
      <left style="thick"/>
      <right style="thick"/>
      <top>
        <color indexed="63"/>
      </top>
      <bottom style="mediumDashed"/>
    </border>
    <border>
      <left style="medium"/>
      <right>
        <color indexed="63"/>
      </right>
      <top style="thick"/>
      <bottom>
        <color indexed="63"/>
      </bottom>
    </border>
    <border>
      <left>
        <color indexed="63"/>
      </left>
      <right style="medium"/>
      <top style="thick"/>
      <bottom>
        <color indexed="63"/>
      </bottom>
    </border>
    <border>
      <left style="thick"/>
      <right style="thick"/>
      <top>
        <color indexed="63"/>
      </top>
      <bottom>
        <color indexed="63"/>
      </bottom>
    </border>
    <border>
      <left style="medium"/>
      <right>
        <color indexed="63"/>
      </right>
      <top>
        <color indexed="63"/>
      </top>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medium"/>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9">
    <xf numFmtId="0" fontId="0" fillId="0" borderId="0" xfId="0" applyAlignment="1">
      <alignment/>
    </xf>
    <xf numFmtId="8" fontId="0" fillId="0" borderId="0" xfId="0" applyNumberFormat="1" applyAlignment="1">
      <alignment/>
    </xf>
    <xf numFmtId="44" fontId="0" fillId="0" borderId="0" xfId="44" applyFont="1" applyAlignment="1">
      <alignment/>
    </xf>
    <xf numFmtId="0" fontId="1" fillId="0" borderId="0" xfId="0" applyFont="1" applyAlignment="1">
      <alignment/>
    </xf>
    <xf numFmtId="8" fontId="1" fillId="0" borderId="0" xfId="0" applyNumberFormat="1" applyFont="1" applyAlignment="1">
      <alignment/>
    </xf>
    <xf numFmtId="0" fontId="2" fillId="0" borderId="0" xfId="0" applyFont="1" applyAlignment="1">
      <alignment/>
    </xf>
    <xf numFmtId="10" fontId="2" fillId="0" borderId="0" xfId="0" applyNumberFormat="1" applyFont="1" applyAlignment="1">
      <alignment/>
    </xf>
    <xf numFmtId="0" fontId="0" fillId="0" borderId="0" xfId="0" applyBorder="1" applyAlignment="1">
      <alignment/>
    </xf>
    <xf numFmtId="0" fontId="0" fillId="0" borderId="10" xfId="0" applyBorder="1" applyAlignment="1">
      <alignment/>
    </xf>
    <xf numFmtId="0" fontId="6" fillId="0" borderId="11" xfId="0" applyFont="1" applyBorder="1" applyAlignment="1">
      <alignment/>
    </xf>
    <xf numFmtId="0" fontId="6"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8" fontId="6" fillId="0" borderId="0" xfId="0" applyNumberFormat="1" applyFont="1" applyAlignment="1">
      <alignment/>
    </xf>
    <xf numFmtId="8" fontId="6" fillId="0" borderId="12" xfId="0" applyNumberFormat="1" applyFont="1" applyBorder="1" applyAlignment="1">
      <alignment/>
    </xf>
    <xf numFmtId="0" fontId="6" fillId="0" borderId="11" xfId="0" applyFont="1" applyBorder="1" applyAlignment="1">
      <alignment horizontal="left"/>
    </xf>
    <xf numFmtId="8" fontId="6" fillId="0" borderId="11" xfId="0" applyNumberFormat="1" applyFont="1" applyBorder="1" applyAlignment="1">
      <alignment/>
    </xf>
    <xf numFmtId="0" fontId="6" fillId="0" borderId="0" xfId="0" applyFont="1" applyAlignment="1">
      <alignment/>
    </xf>
    <xf numFmtId="0" fontId="6" fillId="0" borderId="12" xfId="0" applyFont="1" applyBorder="1" applyAlignment="1">
      <alignment/>
    </xf>
    <xf numFmtId="8" fontId="6" fillId="0" borderId="14" xfId="0" applyNumberFormat="1" applyFont="1" applyBorder="1" applyAlignment="1">
      <alignment horizontal="center"/>
    </xf>
    <xf numFmtId="8" fontId="6" fillId="0" borderId="0" xfId="0" applyNumberFormat="1" applyFont="1" applyAlignment="1">
      <alignment horizontal="right"/>
    </xf>
    <xf numFmtId="0" fontId="6" fillId="0" borderId="10" xfId="0" applyFont="1" applyBorder="1" applyAlignment="1">
      <alignment/>
    </xf>
    <xf numFmtId="8" fontId="6" fillId="0" borderId="10" xfId="0" applyNumberFormat="1" applyFont="1" applyBorder="1" applyAlignment="1">
      <alignment/>
    </xf>
    <xf numFmtId="44" fontId="0" fillId="33" borderId="16" xfId="44" applyFont="1" applyFill="1" applyBorder="1" applyAlignment="1">
      <alignment/>
    </xf>
    <xf numFmtId="0" fontId="2" fillId="0" borderId="0" xfId="0" applyFont="1" applyAlignment="1">
      <alignment horizontal="center"/>
    </xf>
    <xf numFmtId="0" fontId="2" fillId="0" borderId="0" xfId="0" applyFont="1" applyAlignment="1">
      <alignment horizontal="left"/>
    </xf>
    <xf numFmtId="8" fontId="5" fillId="0" borderId="0" xfId="0" applyNumberFormat="1" applyFont="1" applyAlignment="1">
      <alignment/>
    </xf>
    <xf numFmtId="0" fontId="5" fillId="0" borderId="0" xfId="0" applyFont="1" applyAlignment="1">
      <alignment/>
    </xf>
    <xf numFmtId="0" fontId="1" fillId="0" borderId="17" xfId="0" applyFont="1" applyBorder="1" applyAlignment="1">
      <alignment horizontal="center" vertical="center" wrapText="1"/>
    </xf>
    <xf numFmtId="0" fontId="9" fillId="0" borderId="0" xfId="0" applyFont="1" applyAlignment="1">
      <alignment/>
    </xf>
    <xf numFmtId="0" fontId="1" fillId="34" borderId="17" xfId="0" applyFont="1" applyFill="1" applyBorder="1" applyAlignment="1">
      <alignment horizontal="center" vertical="center" wrapText="1"/>
    </xf>
    <xf numFmtId="8" fontId="0" fillId="0" borderId="16" xfId="0" applyNumberFormat="1" applyBorder="1" applyAlignment="1">
      <alignment/>
    </xf>
    <xf numFmtId="44" fontId="0" fillId="34" borderId="16" xfId="44" applyFont="1" applyFill="1" applyBorder="1" applyAlignment="1">
      <alignment/>
    </xf>
    <xf numFmtId="44" fontId="0" fillId="0" borderId="16" xfId="44" applyFont="1" applyBorder="1" applyAlignment="1">
      <alignment/>
    </xf>
    <xf numFmtId="44" fontId="0" fillId="0" borderId="18" xfId="44" applyFont="1" applyBorder="1" applyAlignment="1">
      <alignment/>
    </xf>
    <xf numFmtId="0" fontId="2" fillId="0" borderId="19" xfId="0" applyFont="1" applyBorder="1" applyAlignment="1">
      <alignment/>
    </xf>
    <xf numFmtId="44" fontId="0" fillId="34" borderId="19" xfId="44" applyFont="1" applyFill="1" applyBorder="1" applyAlignment="1">
      <alignment/>
    </xf>
    <xf numFmtId="44" fontId="0" fillId="0" borderId="19" xfId="44" applyFont="1" applyBorder="1" applyAlignment="1">
      <alignment/>
    </xf>
    <xf numFmtId="8" fontId="1" fillId="0" borderId="19" xfId="0" applyNumberFormat="1" applyFont="1" applyBorder="1" applyAlignment="1">
      <alignment/>
    </xf>
    <xf numFmtId="0" fontId="2" fillId="0" borderId="19" xfId="0" applyFont="1" applyBorder="1" applyAlignment="1">
      <alignment horizontal="left"/>
    </xf>
    <xf numFmtId="0" fontId="2" fillId="0" borderId="19" xfId="0" applyFont="1" applyBorder="1" applyAlignment="1">
      <alignment horizontal="center"/>
    </xf>
    <xf numFmtId="8" fontId="5" fillId="0" borderId="19" xfId="0" applyNumberFormat="1" applyFont="1" applyBorder="1" applyAlignment="1">
      <alignment/>
    </xf>
    <xf numFmtId="0" fontId="1" fillId="0" borderId="19" xfId="0" applyFont="1" applyBorder="1" applyAlignment="1">
      <alignment/>
    </xf>
    <xf numFmtId="0" fontId="5" fillId="0" borderId="19" xfId="0" applyFont="1" applyBorder="1" applyAlignment="1">
      <alignment/>
    </xf>
    <xf numFmtId="10" fontId="2" fillId="0" borderId="19" xfId="0" applyNumberFormat="1" applyFont="1" applyBorder="1" applyAlignment="1">
      <alignment/>
    </xf>
    <xf numFmtId="44" fontId="0" fillId="0" borderId="19" xfId="44" applyFont="1" applyBorder="1" applyAlignment="1">
      <alignment horizontal="left"/>
    </xf>
    <xf numFmtId="44" fontId="0" fillId="34" borderId="19" xfId="44" applyFont="1" applyFill="1" applyBorder="1" applyAlignment="1">
      <alignment horizontal="left"/>
    </xf>
    <xf numFmtId="44" fontId="0" fillId="34" borderId="19" xfId="44" applyFont="1" applyFill="1" applyBorder="1" applyAlignment="1">
      <alignment/>
    </xf>
    <xf numFmtId="44" fontId="0" fillId="0" borderId="19" xfId="44" applyFont="1" applyBorder="1" applyAlignment="1">
      <alignment/>
    </xf>
    <xf numFmtId="44" fontId="4" fillId="34" borderId="19" xfId="44" applyFont="1" applyFill="1" applyBorder="1" applyAlignment="1">
      <alignment/>
    </xf>
    <xf numFmtId="44" fontId="4" fillId="0" borderId="19" xfId="44" applyFont="1" applyBorder="1" applyAlignment="1">
      <alignment/>
    </xf>
    <xf numFmtId="0" fontId="0" fillId="0" borderId="19" xfId="0" applyBorder="1" applyAlignment="1">
      <alignment/>
    </xf>
    <xf numFmtId="0" fontId="0" fillId="34" borderId="19" xfId="0" applyFill="1" applyBorder="1" applyAlignment="1">
      <alignment/>
    </xf>
    <xf numFmtId="0" fontId="1" fillId="33" borderId="17" xfId="0" applyFont="1" applyFill="1" applyBorder="1" applyAlignment="1">
      <alignment horizontal="center" vertical="center" wrapText="1"/>
    </xf>
    <xf numFmtId="44" fontId="0" fillId="33" borderId="19" xfId="44" applyFont="1" applyFill="1" applyBorder="1" applyAlignment="1">
      <alignment/>
    </xf>
    <xf numFmtId="44" fontId="0" fillId="33" borderId="19" xfId="44" applyFont="1" applyFill="1" applyBorder="1" applyAlignment="1">
      <alignment/>
    </xf>
    <xf numFmtId="0" fontId="0" fillId="33" borderId="19" xfId="0" applyFill="1" applyBorder="1" applyAlignment="1">
      <alignment/>
    </xf>
    <xf numFmtId="44" fontId="0" fillId="34" borderId="18" xfId="44" applyFont="1" applyFill="1" applyBorder="1" applyAlignment="1">
      <alignment/>
    </xf>
    <xf numFmtId="8" fontId="10" fillId="0" borderId="20" xfId="0" applyNumberFormat="1" applyFont="1" applyBorder="1" applyAlignment="1">
      <alignment horizontal="center" vertical="center" wrapText="1"/>
    </xf>
    <xf numFmtId="8" fontId="4" fillId="0" borderId="0" xfId="0" applyNumberFormat="1" applyFont="1" applyAlignment="1">
      <alignment/>
    </xf>
    <xf numFmtId="0" fontId="4" fillId="0" borderId="0" xfId="0" applyFont="1" applyAlignment="1">
      <alignment/>
    </xf>
    <xf numFmtId="0" fontId="0" fillId="33" borderId="0" xfId="0" applyFill="1" applyAlignment="1">
      <alignment/>
    </xf>
    <xf numFmtId="0" fontId="11" fillId="33" borderId="0" xfId="0" applyFont="1" applyFill="1" applyAlignment="1">
      <alignment/>
    </xf>
    <xf numFmtId="44" fontId="0" fillId="34" borderId="21" xfId="44" applyFont="1" applyFill="1" applyBorder="1" applyAlignment="1">
      <alignment/>
    </xf>
    <xf numFmtId="44" fontId="0" fillId="34" borderId="22" xfId="44" applyFont="1" applyFill="1" applyBorder="1" applyAlignment="1">
      <alignment/>
    </xf>
    <xf numFmtId="8" fontId="0" fillId="34" borderId="19" xfId="44" applyNumberFormat="1" applyFont="1" applyFill="1" applyBorder="1" applyAlignment="1">
      <alignment/>
    </xf>
    <xf numFmtId="0" fontId="9" fillId="0" borderId="11" xfId="0" applyFont="1" applyBorder="1" applyAlignment="1">
      <alignment/>
    </xf>
    <xf numFmtId="0" fontId="6" fillId="0" borderId="23" xfId="0" applyFont="1" applyBorder="1" applyAlignment="1">
      <alignment horizontal="center"/>
    </xf>
    <xf numFmtId="44" fontId="0" fillId="0" borderId="0" xfId="0" applyNumberFormat="1" applyAlignment="1">
      <alignment/>
    </xf>
    <xf numFmtId="0" fontId="0" fillId="35" borderId="0" xfId="0" applyFill="1" applyAlignment="1" applyProtection="1">
      <alignment/>
      <protection locked="0"/>
    </xf>
    <xf numFmtId="8" fontId="13" fillId="0" borderId="0" xfId="0" applyNumberFormat="1" applyFont="1" applyAlignment="1">
      <alignment horizontal="center" vertical="center" wrapText="1"/>
    </xf>
    <xf numFmtId="0" fontId="12" fillId="0" borderId="0" xfId="0" applyFont="1" applyAlignment="1">
      <alignment horizontal="right"/>
    </xf>
    <xf numFmtId="44" fontId="0" fillId="36" borderId="19" xfId="44" applyFont="1" applyFill="1" applyBorder="1" applyAlignment="1">
      <alignment/>
    </xf>
    <xf numFmtId="44" fontId="4" fillId="34" borderId="22" xfId="44" applyFont="1" applyFill="1" applyBorder="1" applyAlignment="1">
      <alignment/>
    </xf>
    <xf numFmtId="44" fontId="4" fillId="34" borderId="19" xfId="44" applyFont="1" applyFill="1" applyBorder="1" applyAlignment="1">
      <alignment/>
    </xf>
    <xf numFmtId="44" fontId="4" fillId="0" borderId="19" xfId="44" applyFont="1" applyBorder="1" applyAlignment="1">
      <alignment horizontal="left"/>
    </xf>
    <xf numFmtId="44" fontId="4" fillId="0" borderId="19" xfId="44" applyFont="1" applyBorder="1" applyAlignment="1">
      <alignment/>
    </xf>
    <xf numFmtId="44" fontId="4" fillId="34" borderId="19" xfId="44" applyFont="1" applyFill="1" applyBorder="1" applyAlignment="1">
      <alignment horizontal="left"/>
    </xf>
    <xf numFmtId="0" fontId="9" fillId="0" borderId="0" xfId="0" applyFont="1" applyAlignment="1">
      <alignment horizontal="right"/>
    </xf>
    <xf numFmtId="0" fontId="9" fillId="0" borderId="0" xfId="0" applyFont="1" applyBorder="1" applyAlignment="1">
      <alignment horizontal="right"/>
    </xf>
    <xf numFmtId="8" fontId="6" fillId="0" borderId="0" xfId="0" applyNumberFormat="1" applyFont="1" applyBorder="1" applyAlignment="1">
      <alignment/>
    </xf>
    <xf numFmtId="8" fontId="15" fillId="0" borderId="0" xfId="0" applyNumberFormat="1" applyFont="1" applyAlignment="1">
      <alignment/>
    </xf>
    <xf numFmtId="0" fontId="9" fillId="0" borderId="0" xfId="0" applyFont="1" applyAlignment="1">
      <alignment horizontal="center" wrapText="1"/>
    </xf>
    <xf numFmtId="0" fontId="9" fillId="0" borderId="24" xfId="0" applyFont="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0" xfId="0" applyFont="1" applyBorder="1" applyAlignment="1">
      <alignment horizontal="center" wrapText="1"/>
    </xf>
    <xf numFmtId="8" fontId="9" fillId="0" borderId="0" xfId="0" applyNumberFormat="1" applyFont="1" applyBorder="1" applyAlignment="1">
      <alignment/>
    </xf>
    <xf numFmtId="0" fontId="6" fillId="0" borderId="0" xfId="0" applyFont="1" applyBorder="1" applyAlignment="1">
      <alignment horizontal="center"/>
    </xf>
    <xf numFmtId="0" fontId="6" fillId="0" borderId="32" xfId="0" applyFont="1" applyBorder="1" applyAlignment="1">
      <alignment horizontal="center"/>
    </xf>
    <xf numFmtId="0" fontId="6" fillId="0" borderId="13" xfId="0" applyFont="1" applyBorder="1" applyAlignment="1">
      <alignment horizontal="center"/>
    </xf>
    <xf numFmtId="0" fontId="6" fillId="0" borderId="33" xfId="0" applyFont="1" applyBorder="1" applyAlignment="1">
      <alignment horizontal="center"/>
    </xf>
    <xf numFmtId="0" fontId="16" fillId="0" borderId="11" xfId="0" applyFont="1" applyBorder="1" applyAlignment="1">
      <alignment horizontal="center" vertical="center"/>
    </xf>
    <xf numFmtId="0" fontId="6" fillId="0" borderId="11" xfId="0" applyFont="1" applyBorder="1" applyAlignment="1">
      <alignment horizontal="center"/>
    </xf>
    <xf numFmtId="0" fontId="15" fillId="0" borderId="25" xfId="0" applyFont="1" applyBorder="1" applyAlignment="1">
      <alignment horizontal="center" vertical="center" wrapText="1"/>
    </xf>
    <xf numFmtId="0" fontId="6" fillId="0" borderId="0" xfId="0" applyFont="1" applyBorder="1" applyAlignment="1">
      <alignment/>
    </xf>
    <xf numFmtId="8"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horizontal="center"/>
    </xf>
    <xf numFmtId="0" fontId="15" fillId="0" borderId="14" xfId="0" applyFont="1" applyBorder="1" applyAlignment="1">
      <alignment horizontal="center"/>
    </xf>
    <xf numFmtId="0" fontId="6" fillId="0" borderId="12" xfId="0" applyFont="1" applyBorder="1" applyAlignment="1">
      <alignment horizont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0" applyFont="1" applyAlignment="1">
      <alignment horizontal="right"/>
    </xf>
    <xf numFmtId="44" fontId="0" fillId="33" borderId="18"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horizontal="left"/>
    </xf>
    <xf numFmtId="44" fontId="0" fillId="37" borderId="19" xfId="44" applyFont="1" applyFill="1" applyBorder="1" applyAlignment="1">
      <alignment/>
    </xf>
    <xf numFmtId="44" fontId="12" fillId="34" borderId="22" xfId="44" applyFont="1" applyFill="1" applyBorder="1" applyAlignment="1">
      <alignment/>
    </xf>
    <xf numFmtId="44" fontId="12" fillId="34" borderId="19" xfId="44" applyFont="1" applyFill="1" applyBorder="1" applyAlignment="1">
      <alignment/>
    </xf>
    <xf numFmtId="44" fontId="12" fillId="0" borderId="19" xfId="44" applyFont="1" applyBorder="1" applyAlignment="1">
      <alignment/>
    </xf>
    <xf numFmtId="44" fontId="12" fillId="33" borderId="19" xfId="44" applyFont="1" applyFill="1" applyBorder="1" applyAlignment="1">
      <alignment/>
    </xf>
    <xf numFmtId="44" fontId="3" fillId="34" borderId="22" xfId="44" applyFont="1" applyFill="1" applyBorder="1" applyAlignment="1">
      <alignment/>
    </xf>
    <xf numFmtId="44" fontId="3" fillId="34" borderId="19" xfId="44" applyFont="1" applyFill="1" applyBorder="1" applyAlignment="1">
      <alignment/>
    </xf>
    <xf numFmtId="44" fontId="3" fillId="0" borderId="19" xfId="44" applyFont="1" applyBorder="1" applyAlignment="1">
      <alignment/>
    </xf>
    <xf numFmtId="44" fontId="3" fillId="33" borderId="19" xfId="44" applyFont="1" applyFill="1" applyBorder="1" applyAlignment="1">
      <alignment/>
    </xf>
    <xf numFmtId="44" fontId="0" fillId="36" borderId="19" xfId="44" applyFont="1" applyFill="1" applyBorder="1" applyAlignment="1">
      <alignment horizontal="left"/>
    </xf>
    <xf numFmtId="44" fontId="0" fillId="33" borderId="19" xfId="44" applyFont="1" applyFill="1" applyBorder="1" applyAlignment="1">
      <alignment horizontal="left"/>
    </xf>
    <xf numFmtId="44" fontId="0" fillId="34" borderId="19" xfId="44" applyFont="1" applyFill="1" applyBorder="1" applyAlignment="1">
      <alignment/>
    </xf>
    <xf numFmtId="44" fontId="0" fillId="34" borderId="35" xfId="44" applyFont="1" applyFill="1" applyBorder="1" applyAlignment="1">
      <alignment/>
    </xf>
    <xf numFmtId="44" fontId="0" fillId="34" borderId="36" xfId="44" applyFont="1" applyFill="1" applyBorder="1" applyAlignment="1">
      <alignment/>
    </xf>
    <xf numFmtId="44" fontId="0" fillId="0" borderId="36" xfId="44" applyFont="1" applyBorder="1" applyAlignment="1">
      <alignment/>
    </xf>
    <xf numFmtId="44" fontId="0" fillId="33" borderId="36" xfId="44" applyFont="1" applyFill="1" applyBorder="1" applyAlignment="1">
      <alignment/>
    </xf>
    <xf numFmtId="8" fontId="0" fillId="36" borderId="36" xfId="44" applyNumberFormat="1" applyFont="1" applyFill="1" applyBorder="1" applyAlignment="1">
      <alignment/>
    </xf>
    <xf numFmtId="8" fontId="0" fillId="33" borderId="36" xfId="44" applyNumberFormat="1" applyFont="1" applyFill="1" applyBorder="1" applyAlignment="1">
      <alignment/>
    </xf>
    <xf numFmtId="8" fontId="0" fillId="34" borderId="36" xfId="44" applyNumberFormat="1" applyFont="1" applyFill="1" applyBorder="1" applyAlignment="1">
      <alignment/>
    </xf>
    <xf numFmtId="0" fontId="0" fillId="0" borderId="37" xfId="0" applyBorder="1" applyAlignment="1">
      <alignment/>
    </xf>
    <xf numFmtId="44" fontId="0" fillId="33" borderId="38" xfId="44" applyFont="1" applyFill="1" applyBorder="1" applyAlignment="1">
      <alignment/>
    </xf>
    <xf numFmtId="0" fontId="3" fillId="35" borderId="39" xfId="0" applyFont="1" applyFill="1" applyBorder="1" applyAlignment="1" applyProtection="1">
      <alignment horizontal="right"/>
      <protection locked="0"/>
    </xf>
    <xf numFmtId="44" fontId="3" fillId="35" borderId="39" xfId="44" applyFont="1" applyFill="1" applyBorder="1" applyAlignment="1" applyProtection="1">
      <alignment horizontal="right"/>
      <protection locked="0"/>
    </xf>
    <xf numFmtId="44" fontId="3" fillId="35" borderId="39" xfId="0" applyNumberFormat="1" applyFont="1" applyFill="1" applyBorder="1" applyAlignment="1" applyProtection="1">
      <alignment/>
      <protection locked="0"/>
    </xf>
    <xf numFmtId="0" fontId="9" fillId="35" borderId="40" xfId="0" applyFont="1" applyFill="1" applyBorder="1" applyAlignment="1">
      <alignment/>
    </xf>
    <xf numFmtId="8" fontId="9" fillId="35" borderId="19" xfId="0" applyNumberFormat="1" applyFont="1" applyFill="1" applyBorder="1" applyAlignment="1">
      <alignment/>
    </xf>
    <xf numFmtId="0" fontId="9" fillId="35" borderId="41" xfId="0" applyFont="1" applyFill="1" applyBorder="1" applyAlignment="1">
      <alignment/>
    </xf>
    <xf numFmtId="8" fontId="9" fillId="35" borderId="42" xfId="0" applyNumberFormat="1" applyFont="1" applyFill="1" applyBorder="1" applyAlignment="1">
      <alignment/>
    </xf>
    <xf numFmtId="8" fontId="17" fillId="0" borderId="10" xfId="0" applyNumberFormat="1" applyFont="1" applyBorder="1" applyAlignment="1">
      <alignment/>
    </xf>
    <xf numFmtId="8" fontId="6" fillId="0" borderId="43" xfId="0" applyNumberFormat="1" applyFont="1" applyBorder="1" applyAlignment="1">
      <alignment/>
    </xf>
    <xf numFmtId="0" fontId="19" fillId="0" borderId="10" xfId="0" applyFont="1" applyBorder="1" applyAlignment="1">
      <alignment/>
    </xf>
    <xf numFmtId="8" fontId="6" fillId="0" borderId="0" xfId="0" applyNumberFormat="1" applyFont="1" applyAlignment="1">
      <alignment/>
    </xf>
    <xf numFmtId="8" fontId="6" fillId="0" borderId="0" xfId="0" applyNumberFormat="1" applyFont="1" applyBorder="1" applyAlignment="1">
      <alignment/>
    </xf>
    <xf numFmtId="0" fontId="9" fillId="0" borderId="11" xfId="0" applyFont="1" applyBorder="1" applyAlignment="1">
      <alignment horizontal="left"/>
    </xf>
    <xf numFmtId="8" fontId="0" fillId="0" borderId="44" xfId="0" applyNumberFormat="1" applyBorder="1" applyAlignment="1">
      <alignment/>
    </xf>
    <xf numFmtId="0" fontId="2" fillId="0" borderId="44" xfId="0" applyFont="1" applyBorder="1" applyAlignment="1">
      <alignment/>
    </xf>
    <xf numFmtId="0" fontId="2" fillId="0" borderId="44" xfId="0" applyFont="1" applyBorder="1" applyAlignment="1">
      <alignment horizontal="right"/>
    </xf>
    <xf numFmtId="8" fontId="1" fillId="0" borderId="44" xfId="0" applyNumberFormat="1" applyFont="1" applyBorder="1" applyAlignment="1">
      <alignment/>
    </xf>
    <xf numFmtId="0" fontId="2" fillId="0" borderId="44" xfId="0" applyFont="1" applyBorder="1" applyAlignment="1">
      <alignment horizontal="left"/>
    </xf>
    <xf numFmtId="0" fontId="2" fillId="0" borderId="44" xfId="0" applyFont="1" applyBorder="1" applyAlignment="1">
      <alignment horizontal="center"/>
    </xf>
    <xf numFmtId="8" fontId="5" fillId="0" borderId="44" xfId="0" applyNumberFormat="1" applyFont="1" applyBorder="1" applyAlignment="1">
      <alignment/>
    </xf>
    <xf numFmtId="0" fontId="1" fillId="0" borderId="44" xfId="0" applyFont="1" applyBorder="1" applyAlignment="1">
      <alignment/>
    </xf>
    <xf numFmtId="0" fontId="5" fillId="0" borderId="44" xfId="0" applyFont="1" applyBorder="1" applyAlignment="1">
      <alignment/>
    </xf>
    <xf numFmtId="10" fontId="2" fillId="0" borderId="44" xfId="0" applyNumberFormat="1" applyFont="1" applyBorder="1" applyAlignment="1">
      <alignment/>
    </xf>
    <xf numFmtId="0" fontId="23" fillId="33" borderId="44" xfId="0" applyFont="1" applyFill="1" applyBorder="1" applyAlignment="1">
      <alignment/>
    </xf>
    <xf numFmtId="0" fontId="23" fillId="0" borderId="0" xfId="0" applyFont="1" applyAlignment="1">
      <alignment/>
    </xf>
    <xf numFmtId="44" fontId="24" fillId="34" borderId="22" xfId="44" applyFont="1" applyFill="1" applyBorder="1" applyAlignment="1">
      <alignment/>
    </xf>
    <xf numFmtId="44" fontId="24" fillId="34" borderId="19" xfId="44" applyFont="1" applyFill="1" applyBorder="1" applyAlignment="1">
      <alignment/>
    </xf>
    <xf numFmtId="44" fontId="24" fillId="0" borderId="19" xfId="44" applyFont="1" applyBorder="1" applyAlignment="1">
      <alignment/>
    </xf>
    <xf numFmtId="8" fontId="24" fillId="34" borderId="19" xfId="44" applyNumberFormat="1" applyFont="1" applyFill="1" applyBorder="1" applyAlignment="1">
      <alignment/>
    </xf>
    <xf numFmtId="44" fontId="24" fillId="33" borderId="19" xfId="44" applyFont="1" applyFill="1" applyBorder="1" applyAlignment="1">
      <alignment/>
    </xf>
    <xf numFmtId="44" fontId="0" fillId="33" borderId="19" xfId="44" applyFont="1" applyFill="1" applyBorder="1" applyAlignment="1">
      <alignment/>
    </xf>
    <xf numFmtId="44" fontId="0" fillId="37" borderId="45" xfId="44" applyNumberFormat="1" applyFont="1" applyFill="1" applyBorder="1" applyAlignment="1">
      <alignment/>
    </xf>
    <xf numFmtId="8" fontId="0" fillId="37" borderId="36" xfId="44" applyNumberFormat="1" applyFont="1" applyFill="1" applyBorder="1" applyAlignment="1">
      <alignment/>
    </xf>
    <xf numFmtId="44" fontId="0" fillId="37" borderId="36" xfId="44" applyFont="1" applyFill="1" applyBorder="1" applyAlignment="1">
      <alignment/>
    </xf>
    <xf numFmtId="8" fontId="0" fillId="33" borderId="19" xfId="44" applyNumberFormat="1" applyFont="1" applyFill="1" applyBorder="1" applyAlignment="1">
      <alignment/>
    </xf>
    <xf numFmtId="0" fontId="23" fillId="0" borderId="19" xfId="0" applyFont="1" applyBorder="1" applyAlignment="1">
      <alignment/>
    </xf>
    <xf numFmtId="8" fontId="24" fillId="0" borderId="19" xfId="44" applyNumberFormat="1" applyFont="1" applyBorder="1" applyAlignment="1">
      <alignment/>
    </xf>
    <xf numFmtId="8" fontId="24" fillId="33" borderId="19" xfId="44" applyNumberFormat="1" applyFont="1" applyFill="1" applyBorder="1" applyAlignment="1">
      <alignment/>
    </xf>
    <xf numFmtId="8" fontId="24" fillId="36" borderId="19" xfId="44" applyNumberFormat="1" applyFont="1" applyFill="1" applyBorder="1" applyAlignment="1">
      <alignment/>
    </xf>
    <xf numFmtId="44" fontId="24" fillId="36" borderId="19" xfId="44" applyFont="1" applyFill="1" applyBorder="1" applyAlignment="1">
      <alignment/>
    </xf>
    <xf numFmtId="8" fontId="0" fillId="36" borderId="19" xfId="44" applyNumberFormat="1" applyFont="1" applyFill="1" applyBorder="1" applyAlignment="1">
      <alignment/>
    </xf>
    <xf numFmtId="44" fontId="3" fillId="34" borderId="19" xfId="44" applyNumberFormat="1" applyFont="1" applyFill="1" applyBorder="1" applyAlignment="1">
      <alignment/>
    </xf>
    <xf numFmtId="44" fontId="0" fillId="34" borderId="46" xfId="44" applyFont="1" applyFill="1" applyBorder="1" applyAlignment="1">
      <alignment/>
    </xf>
    <xf numFmtId="44" fontId="0" fillId="34" borderId="46" xfId="44" applyFont="1" applyFill="1" applyBorder="1" applyAlignment="1">
      <alignment/>
    </xf>
    <xf numFmtId="44" fontId="0" fillId="34" borderId="47" xfId="44" applyFont="1" applyFill="1" applyBorder="1" applyAlignment="1">
      <alignment/>
    </xf>
    <xf numFmtId="44" fontId="0" fillId="34" borderId="48" xfId="44" applyFont="1" applyFill="1" applyBorder="1" applyAlignment="1">
      <alignment/>
    </xf>
    <xf numFmtId="44" fontId="3" fillId="34" borderId="46" xfId="44" applyFont="1" applyFill="1" applyBorder="1" applyAlignment="1">
      <alignment/>
    </xf>
    <xf numFmtId="44" fontId="12" fillId="34" borderId="46" xfId="44" applyFont="1" applyFill="1" applyBorder="1" applyAlignment="1">
      <alignment/>
    </xf>
    <xf numFmtId="44" fontId="0" fillId="34" borderId="49" xfId="44" applyFont="1" applyFill="1" applyBorder="1" applyAlignment="1">
      <alignment/>
    </xf>
    <xf numFmtId="44" fontId="3" fillId="34" borderId="45" xfId="44" applyFont="1" applyFill="1" applyBorder="1" applyAlignment="1">
      <alignment/>
    </xf>
    <xf numFmtId="44" fontId="0" fillId="34" borderId="45" xfId="44" applyFont="1" applyFill="1" applyBorder="1" applyAlignment="1">
      <alignment/>
    </xf>
    <xf numFmtId="44" fontId="12" fillId="34" borderId="45" xfId="44" applyFont="1" applyFill="1" applyBorder="1" applyAlignment="1">
      <alignment/>
    </xf>
    <xf numFmtId="44" fontId="11" fillId="34" borderId="45" xfId="44" applyNumberFormat="1" applyFont="1" applyFill="1" applyBorder="1" applyAlignment="1">
      <alignment/>
    </xf>
    <xf numFmtId="44" fontId="4" fillId="34" borderId="45" xfId="44" applyFont="1" applyFill="1" applyBorder="1" applyAlignment="1">
      <alignment/>
    </xf>
    <xf numFmtId="44" fontId="0" fillId="34" borderId="45" xfId="44" applyFont="1" applyFill="1" applyBorder="1" applyAlignment="1">
      <alignment/>
    </xf>
    <xf numFmtId="44" fontId="0" fillId="34" borderId="50" xfId="44" applyFont="1" applyFill="1" applyBorder="1" applyAlignment="1">
      <alignment/>
    </xf>
    <xf numFmtId="44" fontId="0" fillId="33" borderId="19" xfId="44" applyNumberFormat="1" applyFont="1" applyFill="1" applyBorder="1" applyAlignment="1">
      <alignment/>
    </xf>
    <xf numFmtId="44" fontId="24" fillId="34" borderId="46" xfId="44" applyFont="1" applyFill="1" applyBorder="1" applyAlignment="1">
      <alignment/>
    </xf>
    <xf numFmtId="44" fontId="24" fillId="34" borderId="45" xfId="44" applyFont="1" applyFill="1" applyBorder="1" applyAlignment="1">
      <alignment/>
    </xf>
    <xf numFmtId="0" fontId="14" fillId="33" borderId="17" xfId="0" applyFont="1" applyFill="1" applyBorder="1" applyAlignment="1">
      <alignment horizontal="center" vertical="center" wrapText="1"/>
    </xf>
    <xf numFmtId="0" fontId="12" fillId="0" borderId="10" xfId="0" applyFont="1" applyBorder="1" applyAlignment="1">
      <alignment horizontal="center" wrapText="1"/>
    </xf>
    <xf numFmtId="0" fontId="12" fillId="0" borderId="0" xfId="0" applyFont="1" applyBorder="1" applyAlignment="1">
      <alignment horizontal="center" wrapText="1"/>
    </xf>
    <xf numFmtId="8" fontId="12" fillId="0" borderId="10" xfId="0" applyNumberFormat="1" applyFont="1" applyBorder="1" applyAlignment="1">
      <alignment horizontal="center" wrapText="1"/>
    </xf>
    <xf numFmtId="44" fontId="12" fillId="34" borderId="19" xfId="44" applyFont="1" applyFill="1" applyBorder="1" applyAlignment="1">
      <alignment horizontal="left"/>
    </xf>
    <xf numFmtId="44" fontId="24" fillId="37" borderId="19" xfId="44" applyFont="1" applyFill="1" applyBorder="1" applyAlignment="1">
      <alignment/>
    </xf>
    <xf numFmtId="44" fontId="4" fillId="34" borderId="46" xfId="44" applyFont="1" applyFill="1" applyBorder="1" applyAlignment="1">
      <alignment/>
    </xf>
    <xf numFmtId="0" fontId="1" fillId="34" borderId="51" xfId="0" applyFont="1" applyFill="1" applyBorder="1" applyAlignment="1">
      <alignment horizontal="center" vertical="center" wrapText="1"/>
    </xf>
    <xf numFmtId="44" fontId="0" fillId="34" borderId="45" xfId="44" applyNumberFormat="1" applyFont="1" applyFill="1" applyBorder="1" applyAlignment="1">
      <alignment/>
    </xf>
    <xf numFmtId="8" fontId="9" fillId="0" borderId="24" xfId="0" applyNumberFormat="1" applyFont="1" applyBorder="1" applyAlignment="1">
      <alignment/>
    </xf>
    <xf numFmtId="8" fontId="9" fillId="0" borderId="11" xfId="0" applyNumberFormat="1" applyFont="1" applyBorder="1" applyAlignment="1">
      <alignment horizontal="right"/>
    </xf>
    <xf numFmtId="44" fontId="4" fillId="36" borderId="19" xfId="44" applyFont="1" applyFill="1" applyBorder="1" applyAlignment="1">
      <alignment horizontal="left"/>
    </xf>
    <xf numFmtId="44" fontId="4" fillId="37" borderId="19" xfId="44" applyFont="1" applyFill="1" applyBorder="1" applyAlignment="1">
      <alignment horizontal="left"/>
    </xf>
    <xf numFmtId="0" fontId="15" fillId="0" borderId="26" xfId="0" applyFont="1" applyBorder="1" applyAlignment="1">
      <alignment horizontal="center" vertical="center" wrapText="1"/>
    </xf>
    <xf numFmtId="0" fontId="3" fillId="0" borderId="0" xfId="0" applyFont="1" applyAlignment="1">
      <alignment horizontal="center" vertical="center" wrapText="1"/>
    </xf>
    <xf numFmtId="0" fontId="6" fillId="0" borderId="52"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xf>
    <xf numFmtId="8" fontId="9" fillId="35" borderId="53" xfId="0" applyNumberFormat="1" applyFont="1" applyFill="1" applyBorder="1" applyAlignment="1">
      <alignment/>
    </xf>
    <xf numFmtId="8" fontId="9" fillId="35" borderId="36" xfId="0" applyNumberFormat="1" applyFont="1" applyFill="1" applyBorder="1" applyAlignment="1">
      <alignment/>
    </xf>
    <xf numFmtId="8" fontId="9" fillId="35" borderId="54" xfId="0" applyNumberFormat="1" applyFont="1" applyFill="1" applyBorder="1" applyAlignment="1">
      <alignment/>
    </xf>
    <xf numFmtId="0" fontId="6" fillId="0" borderId="0" xfId="0" applyFont="1" applyBorder="1" applyAlignment="1">
      <alignment vertical="center" wrapText="1"/>
    </xf>
    <xf numFmtId="0" fontId="0" fillId="0" borderId="12" xfId="0" applyBorder="1" applyAlignment="1">
      <alignment/>
    </xf>
    <xf numFmtId="8" fontId="9" fillId="35" borderId="45" xfId="0" applyNumberFormat="1" applyFont="1" applyFill="1" applyBorder="1" applyAlignment="1">
      <alignment/>
    </xf>
    <xf numFmtId="8" fontId="9" fillId="35" borderId="55" xfId="0" applyNumberFormat="1" applyFont="1" applyFill="1" applyBorder="1" applyAlignment="1">
      <alignment/>
    </xf>
    <xf numFmtId="0" fontId="6" fillId="0" borderId="0" xfId="0" applyFont="1" applyBorder="1" applyAlignment="1">
      <alignment horizontal="center" wrapText="1"/>
    </xf>
    <xf numFmtId="0" fontId="0" fillId="0" borderId="56" xfId="0" applyBorder="1" applyAlignment="1">
      <alignment/>
    </xf>
    <xf numFmtId="8" fontId="6" fillId="0" borderId="57" xfId="0" applyNumberFormat="1" applyFont="1" applyBorder="1" applyAlignment="1">
      <alignment/>
    </xf>
    <xf numFmtId="0" fontId="3" fillId="0" borderId="26" xfId="0" applyFont="1" applyBorder="1" applyAlignment="1">
      <alignment horizontal="center" vertical="center" wrapText="1"/>
    </xf>
    <xf numFmtId="0" fontId="0" fillId="0" borderId="24" xfId="0" applyBorder="1" applyAlignment="1">
      <alignment/>
    </xf>
    <xf numFmtId="0" fontId="0" fillId="0" borderId="58" xfId="0" applyBorder="1" applyAlignment="1">
      <alignment/>
    </xf>
    <xf numFmtId="0" fontId="6" fillId="0" borderId="27" xfId="0" applyFont="1" applyBorder="1" applyAlignment="1">
      <alignment vertical="center" wrapText="1"/>
    </xf>
    <xf numFmtId="8" fontId="37" fillId="0" borderId="20" xfId="0" applyNumberFormat="1" applyFont="1" applyBorder="1" applyAlignment="1">
      <alignment horizontal="center" vertical="center" wrapText="1"/>
    </xf>
    <xf numFmtId="0" fontId="3" fillId="0" borderId="19" xfId="0" applyFont="1" applyBorder="1" applyAlignment="1">
      <alignment horizontal="right"/>
    </xf>
    <xf numFmtId="8" fontId="0" fillId="0" borderId="19" xfId="44" applyNumberFormat="1" applyFont="1" applyBorder="1" applyAlignment="1">
      <alignment/>
    </xf>
    <xf numFmtId="0" fontId="77" fillId="0" borderId="11" xfId="0" applyFont="1" applyBorder="1" applyAlignment="1">
      <alignment/>
    </xf>
    <xf numFmtId="8" fontId="3" fillId="33" borderId="20" xfId="0" applyNumberFormat="1" applyFont="1" applyFill="1" applyBorder="1" applyAlignment="1">
      <alignment horizontal="center" wrapText="1"/>
    </xf>
    <xf numFmtId="8" fontId="3" fillId="33" borderId="59" xfId="0" applyNumberFormat="1" applyFont="1" applyFill="1" applyBorder="1" applyAlignment="1">
      <alignment horizontal="center" vertical="center" wrapText="1"/>
    </xf>
    <xf numFmtId="8" fontId="3" fillId="33" borderId="60" xfId="0" applyNumberFormat="1" applyFont="1" applyFill="1" applyBorder="1" applyAlignment="1">
      <alignment horizontal="center" vertical="center" wrapText="1"/>
    </xf>
    <xf numFmtId="8" fontId="3" fillId="34" borderId="20" xfId="0" applyNumberFormat="1" applyFont="1" applyFill="1" applyBorder="1" applyAlignment="1">
      <alignment horizontal="center" wrapText="1"/>
    </xf>
    <xf numFmtId="0" fontId="3" fillId="0" borderId="20" xfId="0" applyFont="1" applyBorder="1" applyAlignment="1">
      <alignment horizontal="center" wrapText="1"/>
    </xf>
    <xf numFmtId="8" fontId="3" fillId="34" borderId="59" xfId="0" applyNumberFormat="1" applyFont="1" applyFill="1" applyBorder="1" applyAlignment="1">
      <alignment horizontal="center" vertical="center" wrapText="1"/>
    </xf>
    <xf numFmtId="8" fontId="3" fillId="34" borderId="60" xfId="0" applyNumberFormat="1" applyFont="1" applyFill="1" applyBorder="1" applyAlignment="1">
      <alignment horizontal="center" vertical="center" wrapText="1"/>
    </xf>
    <xf numFmtId="8" fontId="3" fillId="0" borderId="59" xfId="0" applyNumberFormat="1" applyFont="1" applyBorder="1" applyAlignment="1">
      <alignment horizontal="center" vertical="center" wrapText="1"/>
    </xf>
    <xf numFmtId="8" fontId="3" fillId="0" borderId="60" xfId="0" applyNumberFormat="1" applyFont="1" applyBorder="1" applyAlignment="1">
      <alignment horizontal="center" vertical="center" wrapText="1"/>
    </xf>
    <xf numFmtId="0" fontId="12" fillId="34" borderId="20" xfId="0" applyFont="1" applyFill="1" applyBorder="1" applyAlignment="1">
      <alignment horizont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8" fontId="3" fillId="34"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34" borderId="20" xfId="0" applyFont="1" applyFill="1" applyBorder="1" applyAlignment="1">
      <alignment horizontal="center" vertical="center" wrapText="1"/>
    </xf>
    <xf numFmtId="8" fontId="3" fillId="0" borderId="20" xfId="0" applyNumberFormat="1" applyFont="1" applyBorder="1" applyAlignment="1">
      <alignment horizontal="center" vertical="center" wrapText="1"/>
    </xf>
    <xf numFmtId="0" fontId="3" fillId="34" borderId="59"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20" xfId="0" applyFont="1" applyFill="1" applyBorder="1" applyAlignment="1">
      <alignment horizontal="center" wrapText="1"/>
    </xf>
    <xf numFmtId="0" fontId="3" fillId="33" borderId="20" xfId="0" applyFont="1" applyFill="1" applyBorder="1" applyAlignment="1">
      <alignment horizontal="center" vertical="center" wrapText="1"/>
    </xf>
    <xf numFmtId="8" fontId="12" fillId="33" borderId="59" xfId="0" applyNumberFormat="1" applyFont="1" applyFill="1" applyBorder="1" applyAlignment="1">
      <alignment horizontal="center" vertical="center" wrapText="1"/>
    </xf>
    <xf numFmtId="8" fontId="12" fillId="33" borderId="60" xfId="0" applyNumberFormat="1" applyFont="1" applyFill="1" applyBorder="1" applyAlignment="1">
      <alignment horizontal="center" vertical="center" wrapText="1"/>
    </xf>
    <xf numFmtId="8" fontId="12" fillId="33" borderId="20" xfId="0" applyNumberFormat="1" applyFont="1" applyFill="1" applyBorder="1" applyAlignment="1">
      <alignment horizontal="center" wrapText="1"/>
    </xf>
    <xf numFmtId="0" fontId="12" fillId="0" borderId="20" xfId="0" applyFont="1" applyBorder="1" applyAlignment="1">
      <alignment horizont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12" fillId="0" borderId="0" xfId="0" applyFont="1" applyBorder="1" applyAlignment="1">
      <alignment horizontal="center" wrapText="1"/>
    </xf>
    <xf numFmtId="8" fontId="12" fillId="0" borderId="0" xfId="0" applyNumberFormat="1" applyFont="1" applyBorder="1" applyAlignment="1">
      <alignment horizontal="center" wrapText="1"/>
    </xf>
    <xf numFmtId="8" fontId="12" fillId="0" borderId="20" xfId="0" applyNumberFormat="1" applyFont="1" applyBorder="1" applyAlignment="1">
      <alignment horizontal="center" wrapText="1"/>
    </xf>
    <xf numFmtId="0" fontId="6" fillId="0" borderId="6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26" xfId="0" applyFont="1" applyBorder="1" applyAlignment="1">
      <alignment horizontal="center" vertical="center" wrapText="1"/>
    </xf>
    <xf numFmtId="8" fontId="15" fillId="0" borderId="64" xfId="0" applyNumberFormat="1" applyFont="1" applyBorder="1" applyAlignment="1">
      <alignment horizontal="center"/>
    </xf>
    <xf numFmtId="8" fontId="15" fillId="0" borderId="65" xfId="0" applyNumberFormat="1" applyFont="1" applyBorder="1" applyAlignment="1">
      <alignment horizontal="center"/>
    </xf>
    <xf numFmtId="0" fontId="6" fillId="0" borderId="58"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66" xfId="0" applyFont="1" applyBorder="1" applyAlignment="1">
      <alignment horizontal="center" vertical="center" wrapText="1"/>
    </xf>
    <xf numFmtId="8" fontId="15" fillId="0" borderId="24" xfId="0" applyNumberFormat="1" applyFont="1" applyBorder="1" applyAlignment="1">
      <alignment horizontal="center"/>
    </xf>
    <xf numFmtId="8" fontId="15" fillId="0" borderId="61" xfId="0" applyNumberFormat="1" applyFont="1" applyBorder="1" applyAlignment="1">
      <alignment horizontal="center"/>
    </xf>
    <xf numFmtId="8" fontId="15" fillId="0" borderId="58" xfId="0" applyNumberFormat="1" applyFont="1" applyBorder="1" applyAlignment="1">
      <alignment horizont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8" fontId="15" fillId="0" borderId="11" xfId="0" applyNumberFormat="1" applyFont="1" applyBorder="1" applyAlignment="1">
      <alignment horizontal="center"/>
    </xf>
    <xf numFmtId="8" fontId="15" fillId="0" borderId="0" xfId="0" applyNumberFormat="1" applyFont="1" applyBorder="1" applyAlignment="1">
      <alignment horizontal="center"/>
    </xf>
    <xf numFmtId="8" fontId="15" fillId="0" borderId="12" xfId="0" applyNumberFormat="1" applyFont="1" applyBorder="1" applyAlignment="1">
      <alignment horizontal="center"/>
    </xf>
    <xf numFmtId="0" fontId="18" fillId="0" borderId="67" xfId="0" applyFont="1" applyBorder="1" applyAlignment="1">
      <alignment horizontal="center" vertical="center"/>
    </xf>
    <xf numFmtId="0" fontId="16" fillId="0" borderId="12" xfId="0" applyFont="1" applyBorder="1" applyAlignment="1">
      <alignment horizontal="center" vertical="center"/>
    </xf>
    <xf numFmtId="8" fontId="9" fillId="0" borderId="68" xfId="0" applyNumberFormat="1" applyFont="1" applyBorder="1" applyAlignment="1">
      <alignment horizontal="center"/>
    </xf>
    <xf numFmtId="8" fontId="9" fillId="0" borderId="69" xfId="0" applyNumberFormat="1" applyFont="1" applyBorder="1" applyAlignment="1">
      <alignment horizontal="center"/>
    </xf>
    <xf numFmtId="8" fontId="9" fillId="0" borderId="70" xfId="0" applyNumberFormat="1" applyFont="1" applyBorder="1" applyAlignment="1">
      <alignment horizont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3" fillId="0" borderId="24" xfId="0" applyFont="1" applyBorder="1" applyAlignment="1">
      <alignment horizontal="center"/>
    </xf>
    <xf numFmtId="0" fontId="3" fillId="0" borderId="61" xfId="0" applyFont="1" applyBorder="1" applyAlignment="1">
      <alignment horizontal="center"/>
    </xf>
    <xf numFmtId="0" fontId="3" fillId="0" borderId="58" xfId="0" applyFont="1" applyBorder="1" applyAlignment="1">
      <alignment horizontal="center"/>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6"/>
  </sheetPr>
  <dimension ref="A1:AQ58"/>
  <sheetViews>
    <sheetView tabSelected="1" zoomScale="85" zoomScaleNormal="85" zoomScalePageLayoutView="0" workbookViewId="0" topLeftCell="A1">
      <pane xSplit="1" topLeftCell="AG1" activePane="topRight" state="frozen"/>
      <selection pane="topLeft" activeCell="A1" sqref="A1"/>
      <selection pane="topRight" activeCell="A4" sqref="A4"/>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39" width="15.421875" style="0" customWidth="1"/>
    <col min="40" max="40" width="14.28125" style="0" customWidth="1"/>
    <col min="41" max="41" width="15.421875" style="0" customWidth="1"/>
    <col min="42" max="42" width="14.28125" style="0" customWidth="1"/>
    <col min="43" max="43" width="15.421875" style="0" customWidth="1"/>
  </cols>
  <sheetData>
    <row r="1" ht="13.5" thickBot="1">
      <c r="A1" s="73" t="s">
        <v>18</v>
      </c>
    </row>
    <row r="2" ht="13.5" thickBot="1">
      <c r="A2" s="139">
        <v>1</v>
      </c>
    </row>
    <row r="3" spans="1:42" ht="13.5" thickBot="1">
      <c r="A3" s="73" t="s">
        <v>132</v>
      </c>
      <c r="B3" s="1"/>
      <c r="C3" s="1"/>
      <c r="E3" s="1"/>
      <c r="G3" s="1"/>
      <c r="H3" s="1"/>
      <c r="I3" s="1"/>
      <c r="M3" s="1"/>
      <c r="O3" s="1"/>
      <c r="Q3" s="1"/>
      <c r="R3" s="1"/>
      <c r="S3" s="1"/>
      <c r="T3" s="1"/>
      <c r="U3" s="1"/>
      <c r="W3" s="1"/>
      <c r="Y3" s="1"/>
      <c r="Z3" s="1"/>
      <c r="AF3" s="1"/>
      <c r="AH3" s="1"/>
      <c r="AJ3" s="1"/>
      <c r="AN3" s="1"/>
      <c r="AP3" s="1"/>
    </row>
    <row r="4" spans="1:43" ht="13.5" thickBot="1">
      <c r="A4" s="140">
        <v>0</v>
      </c>
      <c r="B4" s="1"/>
      <c r="C4" s="1"/>
      <c r="E4" s="1"/>
      <c r="G4" s="1"/>
      <c r="H4" s="1"/>
      <c r="I4" s="1"/>
      <c r="M4" s="1"/>
      <c r="O4" s="1"/>
      <c r="Q4" s="1"/>
      <c r="R4" s="1"/>
      <c r="S4" s="1"/>
      <c r="T4" s="1"/>
      <c r="U4" s="1"/>
      <c r="W4" s="1"/>
      <c r="Y4" s="1"/>
      <c r="Z4" s="1"/>
      <c r="AF4" s="1"/>
      <c r="AH4" s="1"/>
      <c r="AJ4" s="61"/>
      <c r="AK4" s="63"/>
      <c r="AL4" s="62"/>
      <c r="AM4" s="64"/>
      <c r="AN4" s="61"/>
      <c r="AO4" s="63"/>
      <c r="AP4" s="61"/>
      <c r="AQ4" s="63"/>
    </row>
    <row r="5" spans="1:42" ht="12.75" hidden="1">
      <c r="A5" s="1" t="s">
        <v>104</v>
      </c>
      <c r="B5" s="70">
        <f>A4*1.075</f>
        <v>0</v>
      </c>
      <c r="E5" s="1"/>
      <c r="G5" s="1"/>
      <c r="H5" s="1"/>
      <c r="I5" s="1"/>
      <c r="M5" s="1"/>
      <c r="O5" s="1"/>
      <c r="Q5" s="1"/>
      <c r="R5" s="1"/>
      <c r="S5" s="1"/>
      <c r="T5" s="1"/>
      <c r="U5" s="1"/>
      <c r="W5" s="1"/>
      <c r="Y5" s="1"/>
      <c r="Z5" s="1"/>
      <c r="AF5" s="1"/>
      <c r="AH5" s="1"/>
      <c r="AJ5" s="1"/>
      <c r="AN5" s="1"/>
      <c r="AP5" s="1"/>
    </row>
    <row r="6" spans="1:42" ht="12.75" hidden="1">
      <c r="A6" s="1" t="s">
        <v>103</v>
      </c>
      <c r="B6" s="1">
        <v>100</v>
      </c>
      <c r="C6" s="1"/>
      <c r="E6" s="1"/>
      <c r="G6" s="1"/>
      <c r="H6" s="1"/>
      <c r="I6" s="1"/>
      <c r="M6" s="1"/>
      <c r="O6" s="1"/>
      <c r="Q6" s="1"/>
      <c r="R6" s="1"/>
      <c r="S6" s="1"/>
      <c r="T6" s="1"/>
      <c r="U6" s="1"/>
      <c r="W6" s="1"/>
      <c r="Y6" s="1"/>
      <c r="Z6" s="1"/>
      <c r="AF6" s="1"/>
      <c r="AH6" s="1"/>
      <c r="AJ6" s="1"/>
      <c r="AN6" s="1"/>
      <c r="AP6" s="1"/>
    </row>
    <row r="7" spans="1:42" ht="12.75" hidden="1">
      <c r="A7" s="1" t="s">
        <v>102</v>
      </c>
      <c r="B7" s="1">
        <v>25</v>
      </c>
      <c r="C7" s="1"/>
      <c r="E7" s="1"/>
      <c r="G7" s="1"/>
      <c r="H7" s="1"/>
      <c r="I7" s="1"/>
      <c r="M7" s="1"/>
      <c r="O7" s="1"/>
      <c r="Q7" s="1"/>
      <c r="R7" s="1"/>
      <c r="S7" s="1"/>
      <c r="T7" s="1"/>
      <c r="U7" s="1"/>
      <c r="W7" s="1"/>
      <c r="Y7" s="1"/>
      <c r="Z7" s="1"/>
      <c r="AF7" s="1"/>
      <c r="AH7" s="1"/>
      <c r="AJ7" s="1"/>
      <c r="AN7" s="1"/>
      <c r="AP7" s="1"/>
    </row>
    <row r="8" spans="1:42" ht="12.75" hidden="1">
      <c r="A8" s="1" t="s">
        <v>101</v>
      </c>
      <c r="B8" s="1">
        <v>100</v>
      </c>
      <c r="C8" s="1"/>
      <c r="E8" s="1"/>
      <c r="G8" s="1"/>
      <c r="H8" s="1"/>
      <c r="I8" s="1"/>
      <c r="M8" s="1"/>
      <c r="O8" s="1"/>
      <c r="Q8" s="1"/>
      <c r="R8" s="1"/>
      <c r="S8" s="1"/>
      <c r="T8" s="1"/>
      <c r="U8" s="1"/>
      <c r="W8" s="1"/>
      <c r="Y8" s="1"/>
      <c r="Z8" s="1"/>
      <c r="AF8" s="1"/>
      <c r="AH8" s="1"/>
      <c r="AJ8" s="1"/>
      <c r="AN8" s="1"/>
      <c r="AP8" s="1"/>
    </row>
    <row r="9" spans="1:42" ht="12.75" hidden="1">
      <c r="A9" s="1" t="s">
        <v>100</v>
      </c>
      <c r="B9" s="1">
        <v>12</v>
      </c>
      <c r="C9" s="1"/>
      <c r="E9" s="1"/>
      <c r="G9" s="1"/>
      <c r="H9" s="1"/>
      <c r="I9" s="1"/>
      <c r="M9" s="1"/>
      <c r="O9" s="1"/>
      <c r="Q9" s="1"/>
      <c r="R9" s="1"/>
      <c r="S9" s="1"/>
      <c r="T9" s="1"/>
      <c r="U9" s="1"/>
      <c r="W9" s="1"/>
      <c r="Y9" s="1"/>
      <c r="Z9" s="1"/>
      <c r="AF9" s="1"/>
      <c r="AH9" s="1"/>
      <c r="AJ9" s="1"/>
      <c r="AN9" s="1"/>
      <c r="AP9" s="1"/>
    </row>
    <row r="10" spans="1:42" ht="12.75" hidden="1">
      <c r="A10" s="1" t="s">
        <v>99</v>
      </c>
      <c r="B10" s="1">
        <v>100</v>
      </c>
      <c r="C10" s="1"/>
      <c r="E10" s="1"/>
      <c r="G10" s="1"/>
      <c r="H10" s="1"/>
      <c r="I10" s="1"/>
      <c r="M10" s="1"/>
      <c r="O10" s="1"/>
      <c r="Q10" s="1"/>
      <c r="R10" s="1"/>
      <c r="S10" s="1"/>
      <c r="T10" s="1"/>
      <c r="U10" s="1"/>
      <c r="W10" s="1"/>
      <c r="Y10" s="1"/>
      <c r="Z10" s="1"/>
      <c r="AF10" s="1"/>
      <c r="AH10" s="1"/>
      <c r="AJ10" s="1"/>
      <c r="AN10" s="1"/>
      <c r="AP10" s="1"/>
    </row>
    <row r="11" spans="1:42" ht="12.75" hidden="1">
      <c r="A11" s="1" t="s">
        <v>98</v>
      </c>
      <c r="B11" s="1"/>
      <c r="C11" s="1"/>
      <c r="E11" s="1"/>
      <c r="G11" s="1"/>
      <c r="H11" s="1"/>
      <c r="I11" s="1"/>
      <c r="M11" s="1"/>
      <c r="O11" s="1"/>
      <c r="Q11" s="1"/>
      <c r="R11" s="1"/>
      <c r="S11" s="1"/>
      <c r="T11" s="1"/>
      <c r="U11" s="1"/>
      <c r="W11" s="1"/>
      <c r="Y11" s="1"/>
      <c r="Z11" s="1"/>
      <c r="AF11" s="1"/>
      <c r="AH11" s="1"/>
      <c r="AJ11" s="1"/>
      <c r="AN11" s="1"/>
      <c r="AP11" s="1"/>
    </row>
    <row r="12" spans="1:42" ht="12.75" hidden="1">
      <c r="A12" s="1" t="s">
        <v>97</v>
      </c>
      <c r="B12" s="1">
        <v>50</v>
      </c>
      <c r="C12" s="1"/>
      <c r="E12" s="1"/>
      <c r="G12" s="1"/>
      <c r="H12" s="1"/>
      <c r="I12" s="1"/>
      <c r="M12" s="1"/>
      <c r="O12" s="1"/>
      <c r="Q12" s="1"/>
      <c r="R12" s="1"/>
      <c r="S12" s="1"/>
      <c r="T12" s="1"/>
      <c r="U12" s="1"/>
      <c r="W12" s="1"/>
      <c r="Y12" s="1"/>
      <c r="Z12" s="1"/>
      <c r="AF12" s="1"/>
      <c r="AH12" s="1"/>
      <c r="AJ12" s="1"/>
      <c r="AN12" s="1"/>
      <c r="AP12" s="1"/>
    </row>
    <row r="13" spans="1:42" ht="12.75" hidden="1">
      <c r="A13" s="1" t="s">
        <v>93</v>
      </c>
      <c r="B13" s="1">
        <v>41</v>
      </c>
      <c r="C13" s="1"/>
      <c r="E13" s="1"/>
      <c r="G13" s="1"/>
      <c r="H13" s="1"/>
      <c r="I13" s="1"/>
      <c r="M13" s="1"/>
      <c r="O13" s="1"/>
      <c r="Q13" s="1"/>
      <c r="R13" s="1"/>
      <c r="S13" s="1"/>
      <c r="T13" s="1"/>
      <c r="U13" s="1"/>
      <c r="W13" s="1"/>
      <c r="Y13" s="1"/>
      <c r="Z13" s="1"/>
      <c r="AF13" s="1"/>
      <c r="AH13" s="1"/>
      <c r="AJ13" s="1"/>
      <c r="AN13" s="1"/>
      <c r="AP13" s="1"/>
    </row>
    <row r="14" spans="1:42" ht="12.75" hidden="1">
      <c r="A14" s="1" t="s">
        <v>136</v>
      </c>
      <c r="B14" s="1">
        <v>40</v>
      </c>
      <c r="C14" s="1"/>
      <c r="D14" s="70"/>
      <c r="E14" s="1"/>
      <c r="G14" s="1"/>
      <c r="H14" s="1"/>
      <c r="I14" s="1"/>
      <c r="M14" s="1"/>
      <c r="O14" s="1"/>
      <c r="Q14" s="1"/>
      <c r="R14" s="1"/>
      <c r="S14" s="1"/>
      <c r="T14" s="1"/>
      <c r="U14" s="1"/>
      <c r="W14" s="1"/>
      <c r="Y14" s="1"/>
      <c r="Z14" s="1"/>
      <c r="AF14" s="1"/>
      <c r="AH14" s="1"/>
      <c r="AJ14" s="1"/>
      <c r="AN14" s="1"/>
      <c r="AP14" s="1"/>
    </row>
    <row r="15" spans="1:42" ht="12.75" hidden="1">
      <c r="A15" s="1" t="s">
        <v>195</v>
      </c>
      <c r="B15" s="1">
        <v>5</v>
      </c>
      <c r="C15" s="1"/>
      <c r="E15" s="1"/>
      <c r="G15" s="1"/>
      <c r="H15" s="1"/>
      <c r="I15" s="1"/>
      <c r="M15" s="1"/>
      <c r="O15" s="1"/>
      <c r="Q15" s="1"/>
      <c r="R15" s="1"/>
      <c r="S15" s="1"/>
      <c r="T15" s="1"/>
      <c r="U15" s="1"/>
      <c r="W15" s="1"/>
      <c r="Y15" s="1"/>
      <c r="Z15" s="1"/>
      <c r="AF15" s="1"/>
      <c r="AH15" s="1"/>
      <c r="AJ15" s="1"/>
      <c r="AN15" s="1"/>
      <c r="AP15" s="1"/>
    </row>
    <row r="16" spans="1:42" ht="12.75" hidden="1">
      <c r="A16" s="1" t="s">
        <v>196</v>
      </c>
      <c r="B16" s="1">
        <v>25</v>
      </c>
      <c r="C16" s="1"/>
      <c r="E16" s="1"/>
      <c r="G16" s="1"/>
      <c r="H16" s="1"/>
      <c r="I16" s="1"/>
      <c r="M16" s="1"/>
      <c r="O16" s="1"/>
      <c r="Q16" s="1"/>
      <c r="R16" s="1"/>
      <c r="S16" s="1"/>
      <c r="T16" s="1"/>
      <c r="U16" s="1"/>
      <c r="W16" s="1"/>
      <c r="Y16" s="1"/>
      <c r="Z16" s="1"/>
      <c r="AF16" s="1"/>
      <c r="AH16" s="1"/>
      <c r="AJ16" s="1"/>
      <c r="AN16" s="1"/>
      <c r="AP16" s="1"/>
    </row>
    <row r="17" spans="1:43" ht="13.5" thickBot="1">
      <c r="A17" s="1"/>
      <c r="B17" s="1"/>
      <c r="C17" s="1"/>
      <c r="E17" s="1"/>
      <c r="G17" s="1"/>
      <c r="H17" s="1"/>
      <c r="I17" s="1"/>
      <c r="M17" s="1"/>
      <c r="O17" s="1"/>
      <c r="Q17" s="1"/>
      <c r="R17" s="1"/>
      <c r="S17" s="1"/>
      <c r="T17" s="1"/>
      <c r="U17" s="1"/>
      <c r="W17" s="1"/>
      <c r="Y17" s="1"/>
      <c r="Z17" s="1"/>
      <c r="AF17" s="1"/>
      <c r="AH17" s="1"/>
      <c r="AJ17" s="61" t="s">
        <v>230</v>
      </c>
      <c r="AK17" s="71">
        <v>0</v>
      </c>
      <c r="AL17" s="62" t="s">
        <v>135</v>
      </c>
      <c r="AM17" s="71">
        <v>0</v>
      </c>
      <c r="AN17" s="61" t="s">
        <v>135</v>
      </c>
      <c r="AO17" s="71">
        <v>0</v>
      </c>
      <c r="AP17" s="61" t="s">
        <v>135</v>
      </c>
      <c r="AQ17" s="71">
        <v>0</v>
      </c>
    </row>
    <row r="18" spans="1:43" ht="14.25" thickBot="1" thickTop="1">
      <c r="A18" s="1"/>
      <c r="B18" s="1"/>
      <c r="C18" s="1"/>
      <c r="E18" s="1"/>
      <c r="G18" s="1"/>
      <c r="H18" s="1"/>
      <c r="I18" s="1"/>
      <c r="M18" s="1"/>
      <c r="O18" s="1"/>
      <c r="Q18" s="1"/>
      <c r="R18" s="1"/>
      <c r="S18" s="1"/>
      <c r="T18" s="1"/>
      <c r="U18" s="1"/>
      <c r="W18" s="1"/>
      <c r="Y18" s="1"/>
      <c r="Z18" s="237" t="s">
        <v>119</v>
      </c>
      <c r="AA18" s="237"/>
      <c r="AB18" s="238" t="s">
        <v>120</v>
      </c>
      <c r="AC18" s="238"/>
      <c r="AF18" s="1"/>
      <c r="AH18" s="1"/>
      <c r="AJ18" s="234" t="s">
        <v>119</v>
      </c>
      <c r="AK18" s="234"/>
      <c r="AL18" s="252" t="s">
        <v>120</v>
      </c>
      <c r="AM18" s="252"/>
      <c r="AN18" s="243" t="s">
        <v>240</v>
      </c>
      <c r="AO18" s="243"/>
      <c r="AP18" s="234"/>
      <c r="AQ18" s="234"/>
    </row>
    <row r="19" spans="1:43" ht="42" customHeight="1" thickBot="1" thickTop="1">
      <c r="A19" s="60" t="s">
        <v>134</v>
      </c>
      <c r="B19" s="246" t="s">
        <v>6</v>
      </c>
      <c r="C19" s="246"/>
      <c r="D19" s="247" t="s">
        <v>7</v>
      </c>
      <c r="E19" s="247"/>
      <c r="F19" s="248" t="s">
        <v>20</v>
      </c>
      <c r="G19" s="248"/>
      <c r="H19" s="249" t="s">
        <v>133</v>
      </c>
      <c r="I19" s="249"/>
      <c r="J19" s="250" t="s">
        <v>13</v>
      </c>
      <c r="K19" s="251"/>
      <c r="L19" s="244" t="s">
        <v>8</v>
      </c>
      <c r="M19" s="245"/>
      <c r="N19" s="250" t="s">
        <v>231</v>
      </c>
      <c r="O19" s="251"/>
      <c r="P19" s="244" t="s">
        <v>9</v>
      </c>
      <c r="Q19" s="245"/>
      <c r="R19" s="239" t="s">
        <v>110</v>
      </c>
      <c r="S19" s="240"/>
      <c r="T19" s="241" t="s">
        <v>201</v>
      </c>
      <c r="U19" s="242"/>
      <c r="V19" s="250" t="s">
        <v>10</v>
      </c>
      <c r="W19" s="251"/>
      <c r="X19" s="244" t="s">
        <v>202</v>
      </c>
      <c r="Y19" s="245"/>
      <c r="Z19" s="239" t="s">
        <v>229</v>
      </c>
      <c r="AA19" s="240"/>
      <c r="AB19" s="241" t="s">
        <v>229</v>
      </c>
      <c r="AC19" s="242"/>
      <c r="AD19" s="239" t="s">
        <v>181</v>
      </c>
      <c r="AE19" s="240"/>
      <c r="AF19" s="241" t="s">
        <v>122</v>
      </c>
      <c r="AG19" s="242"/>
      <c r="AH19" s="239" t="s">
        <v>12</v>
      </c>
      <c r="AI19" s="240"/>
      <c r="AJ19" s="235" t="s">
        <v>198</v>
      </c>
      <c r="AK19" s="236"/>
      <c r="AL19" s="239" t="s">
        <v>199</v>
      </c>
      <c r="AM19" s="240"/>
      <c r="AN19" s="239" t="s">
        <v>198</v>
      </c>
      <c r="AO19" s="240"/>
      <c r="AP19" s="235" t="s">
        <v>131</v>
      </c>
      <c r="AQ19" s="236"/>
    </row>
    <row r="20" spans="1:43" ht="25.5" thickBot="1" thickTop="1">
      <c r="A20" s="72" t="s">
        <v>244</v>
      </c>
      <c r="B20" s="32" t="s">
        <v>117</v>
      </c>
      <c r="C20" s="32" t="s">
        <v>118</v>
      </c>
      <c r="D20" s="30" t="s">
        <v>117</v>
      </c>
      <c r="E20" s="30" t="s">
        <v>118</v>
      </c>
      <c r="F20" s="32" t="s">
        <v>117</v>
      </c>
      <c r="G20" s="32" t="s">
        <v>118</v>
      </c>
      <c r="H20" s="30" t="s">
        <v>117</v>
      </c>
      <c r="I20" s="30" t="s">
        <v>118</v>
      </c>
      <c r="J20" s="32" t="s">
        <v>117</v>
      </c>
      <c r="K20" s="32" t="s">
        <v>118</v>
      </c>
      <c r="L20" s="30" t="s">
        <v>117</v>
      </c>
      <c r="M20" s="30" t="s">
        <v>118</v>
      </c>
      <c r="N20" s="32" t="s">
        <v>117</v>
      </c>
      <c r="O20" s="32" t="s">
        <v>118</v>
      </c>
      <c r="P20" s="30" t="s">
        <v>117</v>
      </c>
      <c r="Q20" s="30" t="s">
        <v>118</v>
      </c>
      <c r="R20" s="32" t="s">
        <v>117</v>
      </c>
      <c r="S20" s="32" t="s">
        <v>118</v>
      </c>
      <c r="T20" s="30" t="s">
        <v>117</v>
      </c>
      <c r="U20" s="30" t="s">
        <v>118</v>
      </c>
      <c r="V20" s="32" t="s">
        <v>117</v>
      </c>
      <c r="W20" s="32" t="s">
        <v>118</v>
      </c>
      <c r="X20" s="30" t="s">
        <v>117</v>
      </c>
      <c r="Y20" s="30" t="s">
        <v>118</v>
      </c>
      <c r="Z20" s="32" t="s">
        <v>117</v>
      </c>
      <c r="AA20" s="32" t="s">
        <v>118</v>
      </c>
      <c r="AB20" s="30" t="s">
        <v>117</v>
      </c>
      <c r="AC20" s="30" t="s">
        <v>118</v>
      </c>
      <c r="AD20" s="32" t="s">
        <v>117</v>
      </c>
      <c r="AE20" s="32" t="s">
        <v>118</v>
      </c>
      <c r="AF20" s="30" t="s">
        <v>117</v>
      </c>
      <c r="AG20" s="30" t="s">
        <v>118</v>
      </c>
      <c r="AH20" s="32" t="s">
        <v>117</v>
      </c>
      <c r="AI20" s="32" t="s">
        <v>118</v>
      </c>
      <c r="AJ20" s="55" t="s">
        <v>117</v>
      </c>
      <c r="AK20" s="55" t="s">
        <v>118</v>
      </c>
      <c r="AL20" s="32" t="s">
        <v>117</v>
      </c>
      <c r="AM20" s="32" t="s">
        <v>118</v>
      </c>
      <c r="AN20" s="55" t="s">
        <v>117</v>
      </c>
      <c r="AO20" s="55" t="s">
        <v>118</v>
      </c>
      <c r="AP20" s="55" t="s">
        <v>117</v>
      </c>
      <c r="AQ20" s="55" t="s">
        <v>118</v>
      </c>
    </row>
    <row r="21" spans="1:43" ht="12.75">
      <c r="A21" s="33"/>
      <c r="B21" s="34"/>
      <c r="C21" s="34"/>
      <c r="D21" s="35"/>
      <c r="E21" s="35"/>
      <c r="F21" s="34"/>
      <c r="G21" s="34"/>
      <c r="H21" s="35"/>
      <c r="I21" s="35"/>
      <c r="J21" s="34"/>
      <c r="K21" s="34"/>
      <c r="L21" s="35"/>
      <c r="M21" s="35"/>
      <c r="N21" s="34"/>
      <c r="O21" s="34"/>
      <c r="P21" s="35"/>
      <c r="Q21" s="35"/>
      <c r="R21" s="34"/>
      <c r="S21" s="34"/>
      <c r="T21" s="35"/>
      <c r="U21" s="35"/>
      <c r="V21" s="34"/>
      <c r="W21" s="34"/>
      <c r="X21" s="35"/>
      <c r="Y21" s="35"/>
      <c r="Z21" s="34"/>
      <c r="AA21" s="34"/>
      <c r="AB21" s="35"/>
      <c r="AC21" s="36"/>
      <c r="AD21" s="34"/>
      <c r="AE21" s="34"/>
      <c r="AF21" s="35"/>
      <c r="AG21" s="35"/>
      <c r="AH21" s="34"/>
      <c r="AI21" s="34"/>
      <c r="AJ21" s="25"/>
      <c r="AK21" s="25"/>
      <c r="AL21" s="34"/>
      <c r="AM21" s="59"/>
      <c r="AN21" s="25"/>
      <c r="AO21" s="25"/>
      <c r="AP21" s="25"/>
      <c r="AQ21" s="25"/>
    </row>
    <row r="22" spans="1:43" ht="12.75">
      <c r="A22" s="37" t="s">
        <v>121</v>
      </c>
      <c r="B22" s="38">
        <f>A4+B5+B7+B15</f>
        <v>30</v>
      </c>
      <c r="C22" s="38">
        <f>B22*1.03</f>
        <v>30.900000000000002</v>
      </c>
      <c r="D22" s="39">
        <f>A4+B5+B6+B7+B15</f>
        <v>130</v>
      </c>
      <c r="E22" s="39">
        <f>D22*1.03</f>
        <v>133.9</v>
      </c>
      <c r="F22" s="38">
        <f>A4+B5+B6+B7+B15</f>
        <v>130</v>
      </c>
      <c r="G22" s="38">
        <f>F22*1.03</f>
        <v>133.9</v>
      </c>
      <c r="H22" s="39">
        <f>A4+B5+B6+B7+B10+B15</f>
        <v>230</v>
      </c>
      <c r="I22" s="39">
        <f>H22*1.03</f>
        <v>236.9</v>
      </c>
      <c r="J22" s="38">
        <f>A4</f>
        <v>0</v>
      </c>
      <c r="K22" s="38">
        <f>(A4*1.04)</f>
        <v>0</v>
      </c>
      <c r="L22" s="39">
        <f>A4+B5+B6+B7+B15</f>
        <v>130</v>
      </c>
      <c r="M22" s="39">
        <f>L22*1.03</f>
        <v>133.9</v>
      </c>
      <c r="N22" s="38">
        <f>A4+B5+B6+B7+B15</f>
        <v>130</v>
      </c>
      <c r="O22" s="38">
        <f>N22*1.03</f>
        <v>133.9</v>
      </c>
      <c r="P22" s="39">
        <f>A4+B5+B6+B7+B15</f>
        <v>130</v>
      </c>
      <c r="Q22" s="39">
        <f>P22*1.03</f>
        <v>133.9</v>
      </c>
      <c r="R22" s="38">
        <f>A4+B5+B6+B7+B12+B15</f>
        <v>180</v>
      </c>
      <c r="S22" s="38">
        <f>R22*1.03</f>
        <v>185.4</v>
      </c>
      <c r="T22" s="39">
        <f>A4+B5+B6+B7+B15</f>
        <v>130</v>
      </c>
      <c r="U22" s="39">
        <f>T22*1.03</f>
        <v>133.9</v>
      </c>
      <c r="V22" s="38">
        <f>A4+B5+B6+B7+B15</f>
        <v>130</v>
      </c>
      <c r="W22" s="38">
        <f>V22*1.03</f>
        <v>133.9</v>
      </c>
      <c r="X22" s="39">
        <f>A4+B5+B6+B7+B15</f>
        <v>130</v>
      </c>
      <c r="Y22" s="39">
        <f>X22*1.03</f>
        <v>133.9</v>
      </c>
      <c r="Z22" s="38">
        <f>A4+B5+B6+B7+B8+B9+B15</f>
        <v>242</v>
      </c>
      <c r="AA22" s="38">
        <f>Z22*1.03</f>
        <v>249.26000000000002</v>
      </c>
      <c r="AB22" s="39">
        <f>A4+B5+B6+B7+B8+B9+B15</f>
        <v>242</v>
      </c>
      <c r="AC22" s="39">
        <f>AB22*1.03</f>
        <v>249.26000000000002</v>
      </c>
      <c r="AD22" s="38">
        <f>A4</f>
        <v>0</v>
      </c>
      <c r="AE22" s="38">
        <f>AD22*1.03</f>
        <v>0</v>
      </c>
      <c r="AF22" s="232">
        <f>B13+B15</f>
        <v>46</v>
      </c>
      <c r="AG22" s="39">
        <f>AF22*1.03</f>
        <v>47.38</v>
      </c>
      <c r="AH22" s="38">
        <f>A4+B5+B6+B7+B13+B15</f>
        <v>171</v>
      </c>
      <c r="AI22" s="38">
        <f>AH22*1.03</f>
        <v>176.13</v>
      </c>
      <c r="AJ22" s="56">
        <f>A4+B5+B6+B7+B8+B9+(AK17*B15)</f>
        <v>237</v>
      </c>
      <c r="AK22" s="56">
        <f>AJ22*1.03</f>
        <v>244.11</v>
      </c>
      <c r="AL22" s="38">
        <f>A4+B5+B6+B7+B8+B9+B15+(AM17*B15)</f>
        <v>242</v>
      </c>
      <c r="AM22" s="38">
        <f>AL22*1.03</f>
        <v>249.26000000000002</v>
      </c>
      <c r="AN22" s="56">
        <f>A4+B5+B6+B7+B8+B9+B15+B16+(AO17*B15)</f>
        <v>267</v>
      </c>
      <c r="AO22" s="56">
        <f>AN22*1.03</f>
        <v>275.01</v>
      </c>
      <c r="AP22" s="173">
        <f>C4+B5+B6+B7+B8+B9+B15+(AQ17*B15)</f>
        <v>242</v>
      </c>
      <c r="AQ22" s="56">
        <f>AP22*1.03</f>
        <v>249.26000000000002</v>
      </c>
    </row>
    <row r="23" spans="1:43" ht="12.75">
      <c r="A23" s="37"/>
      <c r="B23" s="38"/>
      <c r="C23" s="38"/>
      <c r="D23" s="39"/>
      <c r="E23" s="39"/>
      <c r="F23" s="38"/>
      <c r="G23" s="38"/>
      <c r="H23" s="39"/>
      <c r="I23" s="39"/>
      <c r="J23" s="38"/>
      <c r="K23" s="38"/>
      <c r="L23" s="39"/>
      <c r="M23" s="39"/>
      <c r="N23" s="38"/>
      <c r="O23" s="38"/>
      <c r="P23" s="39"/>
      <c r="Q23" s="39"/>
      <c r="R23" s="38"/>
      <c r="S23" s="38"/>
      <c r="T23" s="39"/>
      <c r="U23" s="39"/>
      <c r="V23" s="38"/>
      <c r="W23" s="38"/>
      <c r="X23" s="39"/>
      <c r="Y23" s="39"/>
      <c r="Z23" s="38"/>
      <c r="AA23" s="38"/>
      <c r="AB23" s="39"/>
      <c r="AC23" s="39"/>
      <c r="AD23" s="38"/>
      <c r="AE23" s="38"/>
      <c r="AF23" s="39"/>
      <c r="AG23" s="39"/>
      <c r="AH23" s="38"/>
      <c r="AI23" s="38"/>
      <c r="AJ23" s="56"/>
      <c r="AK23" s="56"/>
      <c r="AL23" s="38"/>
      <c r="AM23" s="38"/>
      <c r="AN23" s="56"/>
      <c r="AO23" s="56"/>
      <c r="AP23" s="173"/>
      <c r="AQ23" s="56"/>
    </row>
    <row r="24" spans="1:43" ht="12.75">
      <c r="A24" s="231" t="s">
        <v>237</v>
      </c>
      <c r="B24" s="38"/>
      <c r="C24" s="120">
        <f>C22/A2</f>
        <v>30.900000000000002</v>
      </c>
      <c r="D24" s="39"/>
      <c r="E24" s="121">
        <f>E22/A2</f>
        <v>133.9</v>
      </c>
      <c r="F24" s="38"/>
      <c r="G24" s="120">
        <f>G22/A2</f>
        <v>133.9</v>
      </c>
      <c r="H24" s="39"/>
      <c r="I24" s="121">
        <f>I22/A2</f>
        <v>236.9</v>
      </c>
      <c r="J24" s="38"/>
      <c r="K24" s="120">
        <f>K22/A2</f>
        <v>0</v>
      </c>
      <c r="L24" s="39"/>
      <c r="M24" s="121">
        <f>M22/A2</f>
        <v>133.9</v>
      </c>
      <c r="N24" s="38"/>
      <c r="O24" s="120">
        <f>O22/A2</f>
        <v>133.9</v>
      </c>
      <c r="P24" s="39"/>
      <c r="Q24" s="121">
        <f>Q22/A2</f>
        <v>133.9</v>
      </c>
      <c r="R24" s="38"/>
      <c r="S24" s="120">
        <f>S22/A2</f>
        <v>185.4</v>
      </c>
      <c r="T24" s="39"/>
      <c r="U24" s="121">
        <f>U22/A2</f>
        <v>133.9</v>
      </c>
      <c r="V24" s="38"/>
      <c r="W24" s="120">
        <f>W22/A2</f>
        <v>133.9</v>
      </c>
      <c r="X24" s="39"/>
      <c r="Y24" s="121">
        <f>Y22/A2</f>
        <v>133.9</v>
      </c>
      <c r="Z24" s="38"/>
      <c r="AA24" s="120">
        <f>AA22/A2</f>
        <v>249.26000000000002</v>
      </c>
      <c r="AB24" s="39"/>
      <c r="AC24" s="121">
        <f>AC22/A2</f>
        <v>249.26000000000002</v>
      </c>
      <c r="AD24" s="38"/>
      <c r="AE24" s="120">
        <f>AE22/A2</f>
        <v>0</v>
      </c>
      <c r="AF24" s="39"/>
      <c r="AG24" s="121">
        <f>AG22/A2</f>
        <v>47.38</v>
      </c>
      <c r="AH24" s="38"/>
      <c r="AI24" s="120">
        <f>AI22/A2</f>
        <v>176.13</v>
      </c>
      <c r="AJ24" s="56"/>
      <c r="AK24" s="122">
        <f>AK22/A2</f>
        <v>244.11</v>
      </c>
      <c r="AL24" s="38"/>
      <c r="AM24" s="120">
        <f>AM22/A2</f>
        <v>249.26000000000002</v>
      </c>
      <c r="AN24" s="56"/>
      <c r="AO24" s="122">
        <f>AO22/A2</f>
        <v>275.01</v>
      </c>
      <c r="AP24" s="173"/>
      <c r="AQ24" s="122">
        <f>AQ22/A2</f>
        <v>249.26000000000002</v>
      </c>
    </row>
    <row r="25" spans="1:43" ht="12.75">
      <c r="A25" s="40"/>
      <c r="B25" s="38"/>
      <c r="C25" s="38"/>
      <c r="D25" s="39"/>
      <c r="E25" s="39"/>
      <c r="F25" s="38"/>
      <c r="G25" s="38"/>
      <c r="H25" s="39"/>
      <c r="I25" s="39"/>
      <c r="J25" s="38"/>
      <c r="K25" s="38"/>
      <c r="L25" s="39"/>
      <c r="M25" s="39"/>
      <c r="N25" s="38"/>
      <c r="O25" s="38"/>
      <c r="P25" s="39"/>
      <c r="Q25" s="39"/>
      <c r="R25" s="38"/>
      <c r="S25" s="38"/>
      <c r="T25" s="39"/>
      <c r="U25" s="39"/>
      <c r="V25" s="38"/>
      <c r="W25" s="38"/>
      <c r="X25" s="39"/>
      <c r="Y25" s="39"/>
      <c r="Z25" s="38"/>
      <c r="AA25" s="38"/>
      <c r="AB25" s="39"/>
      <c r="AC25" s="39"/>
      <c r="AD25" s="38"/>
      <c r="AE25" s="38"/>
      <c r="AF25" s="39"/>
      <c r="AG25" s="39"/>
      <c r="AH25" s="38"/>
      <c r="AI25" s="38"/>
      <c r="AJ25" s="56"/>
      <c r="AK25" s="56"/>
      <c r="AL25" s="38"/>
      <c r="AM25" s="38"/>
      <c r="AN25" s="56"/>
      <c r="AO25" s="56"/>
      <c r="AP25" s="56"/>
      <c r="AQ25" s="56"/>
    </row>
    <row r="26" spans="1:43" ht="12.75">
      <c r="A26" s="41" t="s">
        <v>95</v>
      </c>
      <c r="B26" s="38">
        <f aca="true" t="shared" si="0" ref="B26:I26">SUM(B28:B41)</f>
        <v>30</v>
      </c>
      <c r="C26" s="38">
        <f t="shared" si="0"/>
        <v>30.900000000000002</v>
      </c>
      <c r="D26" s="39">
        <f t="shared" si="0"/>
        <v>130</v>
      </c>
      <c r="E26" s="39">
        <f t="shared" si="0"/>
        <v>133.9</v>
      </c>
      <c r="F26" s="38">
        <f t="shared" si="0"/>
        <v>130</v>
      </c>
      <c r="G26" s="38">
        <f t="shared" si="0"/>
        <v>133.9</v>
      </c>
      <c r="H26" s="39">
        <f t="shared" si="0"/>
        <v>230</v>
      </c>
      <c r="I26" s="39">
        <f t="shared" si="0"/>
        <v>236.9</v>
      </c>
      <c r="J26" s="38"/>
      <c r="K26" s="38"/>
      <c r="L26" s="39">
        <f>SUM(L28:L41)</f>
        <v>130</v>
      </c>
      <c r="M26" s="39">
        <f>SUM(M28:M41)</f>
        <v>133.9</v>
      </c>
      <c r="N26" s="38">
        <f>SUM(N28:N41)</f>
        <v>130</v>
      </c>
      <c r="O26" s="38">
        <f aca="true" t="shared" si="1" ref="O26:V26">SUM(O27:O41)</f>
        <v>133.9</v>
      </c>
      <c r="P26" s="39">
        <f t="shared" si="1"/>
        <v>130</v>
      </c>
      <c r="Q26" s="39">
        <f t="shared" si="1"/>
        <v>133.9</v>
      </c>
      <c r="R26" s="38">
        <f t="shared" si="1"/>
        <v>180</v>
      </c>
      <c r="S26" s="38">
        <f t="shared" si="1"/>
        <v>185.4</v>
      </c>
      <c r="T26" s="39">
        <f t="shared" si="1"/>
        <v>130</v>
      </c>
      <c r="U26" s="39">
        <f t="shared" si="1"/>
        <v>133.9</v>
      </c>
      <c r="V26" s="38">
        <f t="shared" si="1"/>
        <v>130</v>
      </c>
      <c r="W26" s="38">
        <f>SUM(W28:W41)</f>
        <v>133.9</v>
      </c>
      <c r="X26" s="39">
        <f aca="true" t="shared" si="2" ref="X26:AC26">SUM(X27:X41)</f>
        <v>130</v>
      </c>
      <c r="Y26" s="39">
        <f t="shared" si="2"/>
        <v>133.9</v>
      </c>
      <c r="Z26" s="38">
        <f t="shared" si="2"/>
        <v>242</v>
      </c>
      <c r="AA26" s="38">
        <f t="shared" si="2"/>
        <v>249.26000000000002</v>
      </c>
      <c r="AB26" s="39">
        <f t="shared" si="2"/>
        <v>242</v>
      </c>
      <c r="AC26" s="39">
        <f t="shared" si="2"/>
        <v>249.26000000000002</v>
      </c>
      <c r="AD26" s="38"/>
      <c r="AE26" s="38"/>
      <c r="AF26" s="39">
        <f>SUM(AF27:AF41)</f>
        <v>46</v>
      </c>
      <c r="AG26" s="39">
        <f>SUM(AG27:AG41)</f>
        <v>47.38</v>
      </c>
      <c r="AH26" s="38">
        <f>SUM(AH27:AH41)</f>
        <v>171</v>
      </c>
      <c r="AI26" s="38">
        <f>SUM(AI27:AI41)</f>
        <v>176.13</v>
      </c>
      <c r="AJ26" s="56">
        <f>SUM(AJ27:AJ41)</f>
        <v>242</v>
      </c>
      <c r="AK26" s="56">
        <f>SUM(AK28:AK41)</f>
        <v>249.11</v>
      </c>
      <c r="AL26" s="38">
        <f>SUM(AL27:AL41)</f>
        <v>242</v>
      </c>
      <c r="AM26" s="38">
        <f>SUM(AM27:AM41)</f>
        <v>249.26000000000002</v>
      </c>
      <c r="AN26" s="56">
        <f>SUM(AN27:AN41)</f>
        <v>167</v>
      </c>
      <c r="AO26" s="56">
        <f>SUM(AO28:AO41)</f>
        <v>175.01</v>
      </c>
      <c r="AP26" s="56">
        <f>SUM(AP27:AP41)</f>
        <v>142</v>
      </c>
      <c r="AQ26" s="56">
        <f>SUM(AQ28:AQ41)</f>
        <v>149.26000000000002</v>
      </c>
    </row>
    <row r="27" spans="1:43" ht="12.75">
      <c r="A27" s="42" t="s">
        <v>96</v>
      </c>
      <c r="B27" s="38"/>
      <c r="C27" s="38"/>
      <c r="D27" s="39"/>
      <c r="E27" s="39"/>
      <c r="F27" s="38"/>
      <c r="G27" s="38"/>
      <c r="H27" s="39"/>
      <c r="I27" s="39"/>
      <c r="J27" s="38"/>
      <c r="K27" s="38"/>
      <c r="L27" s="39"/>
      <c r="M27" s="39"/>
      <c r="N27" s="38"/>
      <c r="O27" s="38"/>
      <c r="P27" s="39"/>
      <c r="Q27" s="39"/>
      <c r="R27" s="38"/>
      <c r="S27" s="38"/>
      <c r="T27" s="39"/>
      <c r="U27" s="39"/>
      <c r="V27" s="38"/>
      <c r="W27" s="38"/>
      <c r="X27" s="39"/>
      <c r="Y27" s="39"/>
      <c r="Z27" s="38"/>
      <c r="AA27" s="38"/>
      <c r="AB27" s="39"/>
      <c r="AC27" s="39"/>
      <c r="AD27" s="38"/>
      <c r="AE27" s="38"/>
      <c r="AF27" s="39"/>
      <c r="AG27" s="39"/>
      <c r="AH27" s="38"/>
      <c r="AI27" s="38"/>
      <c r="AJ27" s="56"/>
      <c r="AK27" s="56"/>
      <c r="AL27" s="38"/>
      <c r="AM27" s="38"/>
      <c r="AN27" s="56"/>
      <c r="AO27" s="56"/>
      <c r="AP27" s="56"/>
      <c r="AQ27" s="56"/>
    </row>
    <row r="28" spans="1:43" ht="12.75">
      <c r="A28" s="43" t="s">
        <v>112</v>
      </c>
      <c r="B28" s="38"/>
      <c r="C28" s="38">
        <f>(C22-B22)/A2</f>
        <v>0.9000000000000021</v>
      </c>
      <c r="D28" s="39"/>
      <c r="E28" s="39">
        <f>(E22-D22)/A2</f>
        <v>3.9000000000000057</v>
      </c>
      <c r="F28" s="38"/>
      <c r="G28" s="38">
        <f>(G22-F22)/A2</f>
        <v>3.9000000000000057</v>
      </c>
      <c r="H28" s="39"/>
      <c r="I28" s="39">
        <f>(I22-H22)/A2</f>
        <v>6.900000000000006</v>
      </c>
      <c r="J28" s="38"/>
      <c r="K28" s="38">
        <f>(A4*0.04)/A2</f>
        <v>0</v>
      </c>
      <c r="L28" s="39"/>
      <c r="M28" s="39">
        <f>(M22-L22)/A2</f>
        <v>3.9000000000000057</v>
      </c>
      <c r="N28" s="38"/>
      <c r="O28" s="38">
        <f>(O22-N22)/A2</f>
        <v>3.9000000000000057</v>
      </c>
      <c r="P28" s="39"/>
      <c r="Q28" s="39">
        <f>(Q22-P22)/A2</f>
        <v>3.9000000000000057</v>
      </c>
      <c r="R28" s="38"/>
      <c r="S28" s="38">
        <f>(S22-R22)/A2</f>
        <v>5.400000000000006</v>
      </c>
      <c r="T28" s="39"/>
      <c r="U28" s="39">
        <f>(U22-T22)/A2</f>
        <v>3.9000000000000057</v>
      </c>
      <c r="V28" s="38"/>
      <c r="W28" s="38">
        <f>(W22-V22)/A2</f>
        <v>3.9000000000000057</v>
      </c>
      <c r="X28" s="39"/>
      <c r="Y28" s="39">
        <f>(Y22-X22)/A2</f>
        <v>3.9000000000000057</v>
      </c>
      <c r="Z28" s="38"/>
      <c r="AA28" s="38">
        <f>(AA22-Z22)/A2</f>
        <v>7.260000000000019</v>
      </c>
      <c r="AB28" s="39"/>
      <c r="AC28" s="39">
        <f>(AC22-AB22)/A2</f>
        <v>7.260000000000019</v>
      </c>
      <c r="AD28" s="38"/>
      <c r="AE28" s="38">
        <f>(AE22-AD22)/A2</f>
        <v>0</v>
      </c>
      <c r="AF28" s="39"/>
      <c r="AG28" s="39">
        <f>(AG22-AF22)/A2</f>
        <v>1.3800000000000026</v>
      </c>
      <c r="AH28" s="74"/>
      <c r="AI28" s="74">
        <f>(AI22-AH22)/A2</f>
        <v>5.1299999999999955</v>
      </c>
      <c r="AJ28" s="56"/>
      <c r="AK28" s="56">
        <f>(AK22-AJ22)/A2</f>
        <v>7.110000000000014</v>
      </c>
      <c r="AL28" s="38"/>
      <c r="AM28" s="38">
        <f>(AM22-AL22)/A2</f>
        <v>7.260000000000019</v>
      </c>
      <c r="AN28" s="56"/>
      <c r="AO28" s="56">
        <f>(AO22-AN22)/A2</f>
        <v>8.009999999999991</v>
      </c>
      <c r="AP28" s="56"/>
      <c r="AQ28" s="56">
        <f>(AQ22-AP22)/A2</f>
        <v>7.260000000000019</v>
      </c>
    </row>
    <row r="29" spans="1:43" ht="12.75">
      <c r="A29" s="44" t="s">
        <v>15</v>
      </c>
      <c r="B29" s="38"/>
      <c r="C29" s="38"/>
      <c r="D29" s="74">
        <f>B6</f>
        <v>100</v>
      </c>
      <c r="E29" s="74">
        <f>B6/A2</f>
        <v>100</v>
      </c>
      <c r="F29" s="38">
        <f>B6</f>
        <v>100</v>
      </c>
      <c r="G29" s="38">
        <f>B6/A2</f>
        <v>100</v>
      </c>
      <c r="H29" s="39">
        <f>B6</f>
        <v>100</v>
      </c>
      <c r="I29" s="39">
        <f>B6/A2</f>
        <v>100</v>
      </c>
      <c r="J29" s="38"/>
      <c r="K29" s="38"/>
      <c r="L29" s="39">
        <f>B6</f>
        <v>100</v>
      </c>
      <c r="M29" s="39">
        <f>B6/A2</f>
        <v>100</v>
      </c>
      <c r="N29" s="38">
        <f>B6</f>
        <v>100</v>
      </c>
      <c r="O29" s="38">
        <f>B6/A2</f>
        <v>100</v>
      </c>
      <c r="P29" s="39">
        <f>B6</f>
        <v>100</v>
      </c>
      <c r="Q29" s="39">
        <f>B6/A2</f>
        <v>100</v>
      </c>
      <c r="R29" s="38">
        <f>B6</f>
        <v>100</v>
      </c>
      <c r="S29" s="38">
        <f>B6/A2</f>
        <v>100</v>
      </c>
      <c r="T29" s="39">
        <f>B6</f>
        <v>100</v>
      </c>
      <c r="U29" s="39">
        <f>B6/A2</f>
        <v>100</v>
      </c>
      <c r="V29" s="38">
        <f>B6</f>
        <v>100</v>
      </c>
      <c r="W29" s="38">
        <f>B6/A2</f>
        <v>100</v>
      </c>
      <c r="X29" s="39">
        <f>B6</f>
        <v>100</v>
      </c>
      <c r="Y29" s="39">
        <f>B6/A2</f>
        <v>100</v>
      </c>
      <c r="Z29" s="38">
        <f>B6</f>
        <v>100</v>
      </c>
      <c r="AA29" s="38">
        <f>B6/A2</f>
        <v>100</v>
      </c>
      <c r="AB29" s="39">
        <f>B6</f>
        <v>100</v>
      </c>
      <c r="AC29" s="39">
        <f>B6/A2</f>
        <v>100</v>
      </c>
      <c r="AD29" s="74"/>
      <c r="AE29" s="74"/>
      <c r="AF29" s="39"/>
      <c r="AG29" s="39"/>
      <c r="AH29" s="74">
        <f>B6</f>
        <v>100</v>
      </c>
      <c r="AI29" s="74">
        <f>B6/A2</f>
        <v>100</v>
      </c>
      <c r="AJ29" s="56">
        <f>B6</f>
        <v>100</v>
      </c>
      <c r="AK29" s="56">
        <f>B6/A2</f>
        <v>100</v>
      </c>
      <c r="AL29" s="38">
        <f>B6</f>
        <v>100</v>
      </c>
      <c r="AM29" s="38">
        <f>B6/A2</f>
        <v>100</v>
      </c>
      <c r="AN29" s="56"/>
      <c r="AO29" s="56"/>
      <c r="AP29" s="56"/>
      <c r="AQ29" s="56"/>
    </row>
    <row r="30" spans="1:43" ht="12.75">
      <c r="A30" s="44" t="s">
        <v>106</v>
      </c>
      <c r="B30" s="74">
        <f>B7</f>
        <v>25</v>
      </c>
      <c r="C30" s="74">
        <f>B7/A2</f>
        <v>25</v>
      </c>
      <c r="D30" s="39">
        <f>B7</f>
        <v>25</v>
      </c>
      <c r="E30" s="39">
        <f>B7/A2</f>
        <v>25</v>
      </c>
      <c r="F30" s="38">
        <f>B7</f>
        <v>25</v>
      </c>
      <c r="G30" s="38">
        <f>B7/A2</f>
        <v>25</v>
      </c>
      <c r="H30" s="39">
        <f>B7</f>
        <v>25</v>
      </c>
      <c r="I30" s="39">
        <f>B7/A2</f>
        <v>25</v>
      </c>
      <c r="J30" s="38"/>
      <c r="K30" s="38"/>
      <c r="L30" s="39">
        <f>B7</f>
        <v>25</v>
      </c>
      <c r="M30" s="39">
        <f>B7/A2</f>
        <v>25</v>
      </c>
      <c r="N30" s="38">
        <f>B7</f>
        <v>25</v>
      </c>
      <c r="O30" s="38">
        <f>B7/A2</f>
        <v>25</v>
      </c>
      <c r="P30" s="39">
        <f>B7</f>
        <v>25</v>
      </c>
      <c r="Q30" s="39">
        <f>B7/A2</f>
        <v>25</v>
      </c>
      <c r="R30" s="38">
        <f>B7</f>
        <v>25</v>
      </c>
      <c r="S30" s="38">
        <f>B7/A2</f>
        <v>25</v>
      </c>
      <c r="T30" s="39">
        <f>B7</f>
        <v>25</v>
      </c>
      <c r="U30" s="39">
        <f>B7/A2</f>
        <v>25</v>
      </c>
      <c r="V30" s="38">
        <f>B7</f>
        <v>25</v>
      </c>
      <c r="W30" s="38">
        <f>B7/A2</f>
        <v>25</v>
      </c>
      <c r="X30" s="39">
        <f>B7</f>
        <v>25</v>
      </c>
      <c r="Y30" s="39">
        <f>B7/A2</f>
        <v>25</v>
      </c>
      <c r="Z30" s="38">
        <f>B7</f>
        <v>25</v>
      </c>
      <c r="AA30" s="38">
        <f>B7/A2</f>
        <v>25</v>
      </c>
      <c r="AB30" s="39">
        <f>B7</f>
        <v>25</v>
      </c>
      <c r="AC30" s="39">
        <f>B7/A2</f>
        <v>25</v>
      </c>
      <c r="AD30" s="74"/>
      <c r="AE30" s="74"/>
      <c r="AF30" s="39"/>
      <c r="AG30" s="39"/>
      <c r="AH30" s="74">
        <f>B7</f>
        <v>25</v>
      </c>
      <c r="AI30" s="74">
        <f>B7/A2</f>
        <v>25</v>
      </c>
      <c r="AJ30" s="56">
        <f>B7</f>
        <v>25</v>
      </c>
      <c r="AK30" s="56">
        <f>B7/A2</f>
        <v>25</v>
      </c>
      <c r="AL30" s="38">
        <f>B7</f>
        <v>25</v>
      </c>
      <c r="AM30" s="38">
        <f>B7/A2</f>
        <v>25</v>
      </c>
      <c r="AN30" s="56">
        <f>B7</f>
        <v>25</v>
      </c>
      <c r="AO30" s="56">
        <f>B7/A2</f>
        <v>25</v>
      </c>
      <c r="AP30" s="173">
        <f>B7</f>
        <v>25</v>
      </c>
      <c r="AQ30" s="173">
        <f>B7/A2</f>
        <v>25</v>
      </c>
    </row>
    <row r="31" spans="1:43" ht="12.75">
      <c r="A31" s="44" t="s">
        <v>107</v>
      </c>
      <c r="B31" s="38"/>
      <c r="C31" s="38"/>
      <c r="D31" s="39"/>
      <c r="E31" s="39"/>
      <c r="F31" s="38"/>
      <c r="G31" s="38"/>
      <c r="H31" s="39"/>
      <c r="I31" s="39"/>
      <c r="J31" s="38"/>
      <c r="K31" s="38"/>
      <c r="L31" s="39"/>
      <c r="M31" s="39"/>
      <c r="N31" s="38"/>
      <c r="O31" s="38"/>
      <c r="P31" s="39"/>
      <c r="Q31" s="39"/>
      <c r="R31" s="38"/>
      <c r="S31" s="38"/>
      <c r="T31" s="39"/>
      <c r="U31" s="39"/>
      <c r="V31" s="38"/>
      <c r="W31" s="38"/>
      <c r="X31" s="39"/>
      <c r="Y31" s="39"/>
      <c r="Z31" s="38">
        <f>B8</f>
        <v>100</v>
      </c>
      <c r="AA31" s="38">
        <f>B8/A2</f>
        <v>100</v>
      </c>
      <c r="AB31" s="39">
        <f>B8</f>
        <v>100</v>
      </c>
      <c r="AC31" s="39">
        <f>B8/A2</f>
        <v>100</v>
      </c>
      <c r="AD31" s="38"/>
      <c r="AE31" s="38"/>
      <c r="AF31" s="39"/>
      <c r="AG31" s="39"/>
      <c r="AH31" s="38"/>
      <c r="AI31" s="38"/>
      <c r="AJ31" s="56">
        <f>B8</f>
        <v>100</v>
      </c>
      <c r="AK31" s="56">
        <f>B8/A2</f>
        <v>100</v>
      </c>
      <c r="AL31" s="38">
        <f>B8</f>
        <v>100</v>
      </c>
      <c r="AM31" s="38">
        <f>B8/A2</f>
        <v>100</v>
      </c>
      <c r="AN31" s="56">
        <f>B8</f>
        <v>100</v>
      </c>
      <c r="AO31" s="56">
        <f>B8/A2</f>
        <v>100</v>
      </c>
      <c r="AP31" s="173">
        <f>B8</f>
        <v>100</v>
      </c>
      <c r="AQ31" s="173">
        <f>B8/A2</f>
        <v>100</v>
      </c>
    </row>
    <row r="32" spans="1:43" ht="12.75">
      <c r="A32" s="44" t="s">
        <v>108</v>
      </c>
      <c r="B32" s="38"/>
      <c r="C32" s="38"/>
      <c r="D32" s="39"/>
      <c r="E32" s="39"/>
      <c r="F32" s="38"/>
      <c r="G32" s="38"/>
      <c r="H32" s="39"/>
      <c r="I32" s="39"/>
      <c r="J32" s="38"/>
      <c r="K32" s="38"/>
      <c r="L32" s="39"/>
      <c r="M32" s="39"/>
      <c r="N32" s="38"/>
      <c r="O32" s="38"/>
      <c r="P32" s="39"/>
      <c r="Q32" s="39"/>
      <c r="R32" s="38"/>
      <c r="S32" s="38"/>
      <c r="T32" s="39"/>
      <c r="U32" s="39"/>
      <c r="V32" s="38"/>
      <c r="W32" s="38"/>
      <c r="X32" s="39"/>
      <c r="Y32" s="39"/>
      <c r="Z32" s="38">
        <f>B9</f>
        <v>12</v>
      </c>
      <c r="AA32" s="38">
        <f>B9/A2</f>
        <v>12</v>
      </c>
      <c r="AB32" s="39">
        <f>B9</f>
        <v>12</v>
      </c>
      <c r="AC32" s="39">
        <f>B9/A2</f>
        <v>12</v>
      </c>
      <c r="AD32" s="38"/>
      <c r="AE32" s="38"/>
      <c r="AF32" s="39"/>
      <c r="AG32" s="39"/>
      <c r="AH32" s="38"/>
      <c r="AI32" s="38"/>
      <c r="AJ32" s="56">
        <f>B9</f>
        <v>12</v>
      </c>
      <c r="AK32" s="56">
        <f>B9/A2</f>
        <v>12</v>
      </c>
      <c r="AL32" s="38">
        <f>B9</f>
        <v>12</v>
      </c>
      <c r="AM32" s="38">
        <f>B9/A2</f>
        <v>12</v>
      </c>
      <c r="AN32" s="56">
        <f>B9</f>
        <v>12</v>
      </c>
      <c r="AO32" s="56">
        <f>B9/A2</f>
        <v>12</v>
      </c>
      <c r="AP32" s="173">
        <f>B9</f>
        <v>12</v>
      </c>
      <c r="AQ32" s="173">
        <f>B9/A2</f>
        <v>12</v>
      </c>
    </row>
    <row r="33" spans="1:43" ht="12.75">
      <c r="A33" s="44" t="s">
        <v>116</v>
      </c>
      <c r="B33" s="38"/>
      <c r="C33" s="38"/>
      <c r="D33" s="39"/>
      <c r="E33" s="39"/>
      <c r="F33" s="38"/>
      <c r="G33" s="38"/>
      <c r="H33" s="74">
        <f>B10</f>
        <v>100</v>
      </c>
      <c r="I33" s="74">
        <f>B10/A2</f>
        <v>100</v>
      </c>
      <c r="J33" s="38"/>
      <c r="K33" s="38"/>
      <c r="L33" s="39"/>
      <c r="M33" s="39"/>
      <c r="N33" s="38"/>
      <c r="O33" s="38"/>
      <c r="P33" s="39"/>
      <c r="Q33" s="39"/>
      <c r="R33" s="38"/>
      <c r="S33" s="38"/>
      <c r="T33" s="39"/>
      <c r="U33" s="39"/>
      <c r="V33" s="38"/>
      <c r="W33" s="38"/>
      <c r="X33" s="39"/>
      <c r="Y33" s="39"/>
      <c r="Z33" s="38"/>
      <c r="AA33" s="38"/>
      <c r="AB33" s="39"/>
      <c r="AC33" s="39"/>
      <c r="AD33" s="38"/>
      <c r="AE33" s="38"/>
      <c r="AF33" s="39"/>
      <c r="AG33" s="39"/>
      <c r="AH33" s="38"/>
      <c r="AI33" s="38"/>
      <c r="AJ33" s="56"/>
      <c r="AK33" s="56"/>
      <c r="AL33" s="38"/>
      <c r="AM33" s="38"/>
      <c r="AN33" s="56"/>
      <c r="AO33" s="56"/>
      <c r="AP33" s="56"/>
      <c r="AQ33" s="56"/>
    </row>
    <row r="34" spans="1:43" ht="12.75">
      <c r="A34" s="44" t="s">
        <v>123</v>
      </c>
      <c r="B34" s="38"/>
      <c r="C34" s="38"/>
      <c r="D34" s="39"/>
      <c r="E34" s="39"/>
      <c r="F34" s="38"/>
      <c r="G34" s="38"/>
      <c r="H34" s="39"/>
      <c r="I34" s="39"/>
      <c r="J34" s="38"/>
      <c r="K34" s="38"/>
      <c r="L34" s="39"/>
      <c r="M34" s="39"/>
      <c r="N34" s="38"/>
      <c r="O34" s="38"/>
      <c r="P34" s="39"/>
      <c r="Q34" s="39"/>
      <c r="R34" s="74">
        <f>B12</f>
        <v>50</v>
      </c>
      <c r="S34" s="74">
        <f>B12/A2</f>
        <v>50</v>
      </c>
      <c r="T34" s="39"/>
      <c r="U34" s="39"/>
      <c r="V34" s="38"/>
      <c r="W34" s="38"/>
      <c r="X34" s="39"/>
      <c r="Y34" s="39"/>
      <c r="Z34" s="38"/>
      <c r="AA34" s="38"/>
      <c r="AB34" s="39"/>
      <c r="AC34" s="39"/>
      <c r="AD34" s="38"/>
      <c r="AE34" s="38"/>
      <c r="AF34" s="39"/>
      <c r="AG34" s="39"/>
      <c r="AH34" s="38"/>
      <c r="AI34" s="38"/>
      <c r="AJ34" s="56"/>
      <c r="AK34" s="56"/>
      <c r="AL34" s="38"/>
      <c r="AM34" s="38"/>
      <c r="AN34" s="56"/>
      <c r="AO34" s="56"/>
      <c r="AP34" s="56"/>
      <c r="AQ34" s="56"/>
    </row>
    <row r="35" spans="1:43" ht="12.75">
      <c r="A35" s="44" t="s">
        <v>137</v>
      </c>
      <c r="B35" s="38"/>
      <c r="C35" s="38"/>
      <c r="D35" s="39"/>
      <c r="E35" s="39"/>
      <c r="F35" s="38"/>
      <c r="G35" s="38"/>
      <c r="H35" s="39"/>
      <c r="I35" s="39"/>
      <c r="J35" s="38"/>
      <c r="K35" s="38"/>
      <c r="L35" s="39"/>
      <c r="M35" s="39"/>
      <c r="N35" s="38"/>
      <c r="O35" s="38"/>
      <c r="P35" s="39"/>
      <c r="Q35" s="39"/>
      <c r="R35" s="38"/>
      <c r="S35" s="38"/>
      <c r="T35" s="39"/>
      <c r="U35" s="39"/>
      <c r="V35" s="38"/>
      <c r="W35" s="38"/>
      <c r="X35" s="39"/>
      <c r="Y35" s="39"/>
      <c r="Z35" s="38"/>
      <c r="AA35" s="38"/>
      <c r="AB35" s="39"/>
      <c r="AC35" s="39"/>
      <c r="AD35" s="38"/>
      <c r="AE35" s="38"/>
      <c r="AF35" s="39"/>
      <c r="AG35" s="39"/>
      <c r="AH35" s="38"/>
      <c r="AI35" s="38"/>
      <c r="AJ35" s="56">
        <f>AK17*B15</f>
        <v>0</v>
      </c>
      <c r="AK35" s="56">
        <f>(AK17*B15)/A2</f>
        <v>0</v>
      </c>
      <c r="AL35" s="38">
        <f>AM17*B15</f>
        <v>0</v>
      </c>
      <c r="AM35" s="38">
        <f>(AM17*B15)/A2</f>
        <v>0</v>
      </c>
      <c r="AN35" s="56">
        <f>AO17*B15</f>
        <v>0</v>
      </c>
      <c r="AO35" s="56">
        <f>(AO17*B15)/A2</f>
        <v>0</v>
      </c>
      <c r="AP35" s="173">
        <f>AQ17*B15</f>
        <v>0</v>
      </c>
      <c r="AQ35" s="56">
        <f>(AQ17*B15)/A2</f>
        <v>0</v>
      </c>
    </row>
    <row r="36" spans="1:43" ht="12.75">
      <c r="A36" s="174" t="s">
        <v>197</v>
      </c>
      <c r="B36" s="177">
        <f>B15</f>
        <v>5</v>
      </c>
      <c r="C36" s="178">
        <f>B15/A2</f>
        <v>5</v>
      </c>
      <c r="D36" s="175">
        <f>B15</f>
        <v>5</v>
      </c>
      <c r="E36" s="166">
        <f>B15/A2</f>
        <v>5</v>
      </c>
      <c r="F36" s="167">
        <f>B15</f>
        <v>5</v>
      </c>
      <c r="G36" s="165">
        <f>B15/A2</f>
        <v>5</v>
      </c>
      <c r="H36" s="175">
        <f>B15</f>
        <v>5</v>
      </c>
      <c r="I36" s="166">
        <f>B15/A2</f>
        <v>5</v>
      </c>
      <c r="J36" s="165"/>
      <c r="K36" s="165"/>
      <c r="L36" s="175">
        <f>B15</f>
        <v>5</v>
      </c>
      <c r="M36" s="175">
        <f>B15/A2</f>
        <v>5</v>
      </c>
      <c r="N36" s="167">
        <f>B15</f>
        <v>5</v>
      </c>
      <c r="O36" s="165">
        <f>B15/A2</f>
        <v>5</v>
      </c>
      <c r="P36" s="175">
        <f>B15</f>
        <v>5</v>
      </c>
      <c r="Q36" s="166">
        <f>B15/A2</f>
        <v>5</v>
      </c>
      <c r="R36" s="167">
        <f>B15</f>
        <v>5</v>
      </c>
      <c r="S36" s="165">
        <f>B15/A2</f>
        <v>5</v>
      </c>
      <c r="T36" s="175">
        <f>B15</f>
        <v>5</v>
      </c>
      <c r="U36" s="166">
        <f>B15/A2</f>
        <v>5</v>
      </c>
      <c r="V36" s="167">
        <f>B15</f>
        <v>5</v>
      </c>
      <c r="W36" s="165">
        <f>B15/A2</f>
        <v>5</v>
      </c>
      <c r="X36" s="175">
        <f>B15</f>
        <v>5</v>
      </c>
      <c r="Y36" s="166">
        <f>B15/A2</f>
        <v>5</v>
      </c>
      <c r="Z36" s="167">
        <f>B15</f>
        <v>5</v>
      </c>
      <c r="AA36" s="165">
        <f>B15/A2</f>
        <v>5</v>
      </c>
      <c r="AB36" s="175">
        <f>B15</f>
        <v>5</v>
      </c>
      <c r="AC36" s="166">
        <f>B15/A2</f>
        <v>5</v>
      </c>
      <c r="AD36" s="177"/>
      <c r="AE36" s="178"/>
      <c r="AF36" s="175">
        <f>B15</f>
        <v>5</v>
      </c>
      <c r="AG36" s="166">
        <f>B15/A2</f>
        <v>5</v>
      </c>
      <c r="AH36" s="167">
        <f>B15</f>
        <v>5</v>
      </c>
      <c r="AI36" s="165">
        <f>B15/A2</f>
        <v>5</v>
      </c>
      <c r="AJ36" s="176">
        <f>B15</f>
        <v>5</v>
      </c>
      <c r="AK36" s="168">
        <f>B15/A2</f>
        <v>5</v>
      </c>
      <c r="AL36" s="167">
        <f>B15</f>
        <v>5</v>
      </c>
      <c r="AM36" s="165">
        <f>B15/A2</f>
        <v>5</v>
      </c>
      <c r="AN36" s="176">
        <f>B15</f>
        <v>5</v>
      </c>
      <c r="AO36" s="168">
        <f>B15/A2</f>
        <v>5</v>
      </c>
      <c r="AP36" s="176">
        <f>B15</f>
        <v>5</v>
      </c>
      <c r="AQ36" s="176">
        <f>B15/A2</f>
        <v>5</v>
      </c>
    </row>
    <row r="37" spans="1:43" ht="12.75">
      <c r="A37" s="174" t="s">
        <v>200</v>
      </c>
      <c r="B37" s="165"/>
      <c r="C37" s="165"/>
      <c r="D37" s="166"/>
      <c r="E37" s="166"/>
      <c r="F37" s="165"/>
      <c r="G37" s="165"/>
      <c r="H37" s="166"/>
      <c r="I37" s="166"/>
      <c r="J37" s="165"/>
      <c r="K37" s="165"/>
      <c r="L37" s="166"/>
      <c r="M37" s="166"/>
      <c r="N37" s="165"/>
      <c r="O37" s="165"/>
      <c r="P37" s="166"/>
      <c r="Q37" s="166"/>
      <c r="R37" s="165"/>
      <c r="S37" s="165"/>
      <c r="T37" s="166"/>
      <c r="U37" s="166"/>
      <c r="V37" s="165"/>
      <c r="W37" s="165"/>
      <c r="X37" s="166"/>
      <c r="Y37" s="166"/>
      <c r="Z37" s="165"/>
      <c r="AA37" s="165"/>
      <c r="AB37" s="166"/>
      <c r="AC37" s="166"/>
      <c r="AD37" s="165"/>
      <c r="AE37" s="165"/>
      <c r="AF37" s="166"/>
      <c r="AG37" s="166"/>
      <c r="AH37" s="165"/>
      <c r="AI37" s="165"/>
      <c r="AJ37" s="168"/>
      <c r="AK37" s="168"/>
      <c r="AL37" s="165"/>
      <c r="AM37" s="165"/>
      <c r="AN37" s="177">
        <f>B16</f>
        <v>25</v>
      </c>
      <c r="AO37" s="178">
        <f>B16/A2</f>
        <v>25</v>
      </c>
      <c r="AP37" s="168"/>
      <c r="AQ37" s="168"/>
    </row>
    <row r="38" spans="1:43" ht="12.75">
      <c r="A38" s="44"/>
      <c r="B38" s="38"/>
      <c r="C38" s="38"/>
      <c r="D38" s="39"/>
      <c r="E38" s="39"/>
      <c r="F38" s="38"/>
      <c r="G38" s="38"/>
      <c r="H38" s="39"/>
      <c r="I38" s="39"/>
      <c r="J38" s="38"/>
      <c r="K38" s="38"/>
      <c r="L38" s="39"/>
      <c r="M38" s="39"/>
      <c r="N38" s="38"/>
      <c r="O38" s="38"/>
      <c r="P38" s="39"/>
      <c r="Q38" s="39"/>
      <c r="R38" s="38"/>
      <c r="S38" s="38"/>
      <c r="T38" s="39"/>
      <c r="U38" s="39"/>
      <c r="V38" s="38"/>
      <c r="W38" s="38"/>
      <c r="X38" s="39"/>
      <c r="Y38" s="39"/>
      <c r="Z38" s="38"/>
      <c r="AA38" s="38"/>
      <c r="AB38" s="39"/>
      <c r="AC38" s="39"/>
      <c r="AD38" s="38"/>
      <c r="AE38" s="38"/>
      <c r="AF38" s="39"/>
      <c r="AG38" s="39"/>
      <c r="AH38" s="38"/>
      <c r="AI38" s="38"/>
      <c r="AJ38" s="56"/>
      <c r="AK38" s="56"/>
      <c r="AL38" s="38"/>
      <c r="AM38" s="38"/>
      <c r="AN38" s="56"/>
      <c r="AO38" s="56"/>
      <c r="AP38" s="56"/>
      <c r="AQ38" s="56"/>
    </row>
    <row r="39" spans="1:43" ht="12.75">
      <c r="A39" s="45" t="s">
        <v>113</v>
      </c>
      <c r="B39" s="38"/>
      <c r="C39" s="38"/>
      <c r="D39" s="39"/>
      <c r="E39" s="39"/>
      <c r="F39" s="38"/>
      <c r="G39" s="38"/>
      <c r="H39" s="39"/>
      <c r="I39" s="39"/>
      <c r="J39" s="38"/>
      <c r="K39" s="38"/>
      <c r="L39" s="39"/>
      <c r="M39" s="39"/>
      <c r="N39" s="38"/>
      <c r="O39" s="38"/>
      <c r="P39" s="39"/>
      <c r="Q39" s="39"/>
      <c r="R39" s="38"/>
      <c r="S39" s="38"/>
      <c r="T39" s="39"/>
      <c r="U39" s="39"/>
      <c r="V39" s="38"/>
      <c r="W39" s="38"/>
      <c r="X39" s="39"/>
      <c r="Y39" s="39"/>
      <c r="Z39" s="38"/>
      <c r="AA39" s="38"/>
      <c r="AB39" s="39"/>
      <c r="AC39" s="39"/>
      <c r="AD39" s="38"/>
      <c r="AE39" s="38"/>
      <c r="AF39" s="74">
        <f>B13</f>
        <v>41</v>
      </c>
      <c r="AG39" s="74">
        <f>B13/A2</f>
        <v>41</v>
      </c>
      <c r="AH39" s="74">
        <f>B13</f>
        <v>41</v>
      </c>
      <c r="AI39" s="74">
        <f>B13/A2</f>
        <v>41</v>
      </c>
      <c r="AJ39" s="56"/>
      <c r="AK39" s="56"/>
      <c r="AL39" s="38"/>
      <c r="AM39" s="38"/>
      <c r="AN39" s="56"/>
      <c r="AO39" s="56"/>
      <c r="AP39" s="56"/>
      <c r="AQ39" s="56"/>
    </row>
    <row r="40" spans="1:43" ht="12.75">
      <c r="A40" s="44"/>
      <c r="B40" s="38"/>
      <c r="C40" s="38"/>
      <c r="D40" s="39"/>
      <c r="E40" s="39"/>
      <c r="F40" s="38"/>
      <c r="G40" s="38"/>
      <c r="H40" s="39"/>
      <c r="I40" s="39"/>
      <c r="J40" s="38"/>
      <c r="K40" s="38"/>
      <c r="L40" s="39"/>
      <c r="M40" s="39"/>
      <c r="N40" s="38"/>
      <c r="O40" s="38"/>
      <c r="P40" s="39"/>
      <c r="Q40" s="39"/>
      <c r="R40" s="38"/>
      <c r="S40" s="38"/>
      <c r="T40" s="39"/>
      <c r="U40" s="39"/>
      <c r="V40" s="38"/>
      <c r="W40" s="38"/>
      <c r="X40" s="39"/>
      <c r="Y40" s="39"/>
      <c r="Z40" s="38"/>
      <c r="AA40" s="38"/>
      <c r="AB40" s="39"/>
      <c r="AC40" s="39"/>
      <c r="AD40" s="38"/>
      <c r="AE40" s="38"/>
      <c r="AF40" s="39"/>
      <c r="AG40" s="39"/>
      <c r="AH40" s="38"/>
      <c r="AI40" s="38"/>
      <c r="AJ40" s="56"/>
      <c r="AK40" s="56"/>
      <c r="AL40" s="38"/>
      <c r="AM40" s="38"/>
      <c r="AN40" s="56"/>
      <c r="AO40" s="56"/>
      <c r="AP40" s="56"/>
      <c r="AQ40" s="56"/>
    </row>
    <row r="41" spans="1:43" ht="12.75">
      <c r="A41" s="46" t="s">
        <v>109</v>
      </c>
      <c r="B41" s="38">
        <f>A4*1.075</f>
        <v>0</v>
      </c>
      <c r="C41" s="38">
        <f>(A4*1.075)/A2</f>
        <v>0</v>
      </c>
      <c r="D41" s="47">
        <f>A4*1.075</f>
        <v>0</v>
      </c>
      <c r="E41" s="39">
        <f>(A4*1.075)/A2</f>
        <v>0</v>
      </c>
      <c r="F41" s="48">
        <f>A4*1.075</f>
        <v>0</v>
      </c>
      <c r="G41" s="38">
        <f>(A4*1.075)/A2</f>
        <v>0</v>
      </c>
      <c r="H41" s="47">
        <f>A4*1.075</f>
        <v>0</v>
      </c>
      <c r="I41" s="39">
        <f>(A4*1.075)/A2</f>
        <v>0</v>
      </c>
      <c r="J41" s="38"/>
      <c r="K41" s="38"/>
      <c r="L41" s="47">
        <f>A4*1.075</f>
        <v>0</v>
      </c>
      <c r="M41" s="39">
        <f>(A4*1.075)/A2</f>
        <v>0</v>
      </c>
      <c r="N41" s="38">
        <f>A4*1.075</f>
        <v>0</v>
      </c>
      <c r="O41" s="38">
        <f>(A4*1.075)/A2</f>
        <v>0</v>
      </c>
      <c r="P41" s="47">
        <f>A4*1.075</f>
        <v>0</v>
      </c>
      <c r="Q41" s="39">
        <f>(A4*1.075)/A2</f>
        <v>0</v>
      </c>
      <c r="R41" s="48">
        <f>A4*1.075</f>
        <v>0</v>
      </c>
      <c r="S41" s="38">
        <f>(A4*1.075)/A2</f>
        <v>0</v>
      </c>
      <c r="T41" s="47">
        <f>A4*1.075</f>
        <v>0</v>
      </c>
      <c r="U41" s="39">
        <f>(A4*1.075)/A2</f>
        <v>0</v>
      </c>
      <c r="V41" s="48">
        <f>A4*1.075</f>
        <v>0</v>
      </c>
      <c r="W41" s="38">
        <f>(A4*1.075)/A2</f>
        <v>0</v>
      </c>
      <c r="X41" s="47">
        <f>A4*1.075</f>
        <v>0</v>
      </c>
      <c r="Y41" s="39">
        <f>(A4*1.075)/A2</f>
        <v>0</v>
      </c>
      <c r="Z41" s="38">
        <f>A4*1.075</f>
        <v>0</v>
      </c>
      <c r="AA41" s="38">
        <f>(A4*1.075)/A2</f>
        <v>0</v>
      </c>
      <c r="AB41" s="39">
        <f>A4*1.075</f>
        <v>0</v>
      </c>
      <c r="AC41" s="39">
        <f>(A4*1.075)/A2</f>
        <v>0</v>
      </c>
      <c r="AD41" s="38"/>
      <c r="AE41" s="38"/>
      <c r="AF41" s="39"/>
      <c r="AG41" s="39"/>
      <c r="AH41" s="38">
        <f>A4*1.075</f>
        <v>0</v>
      </c>
      <c r="AI41" s="38">
        <f>(A4*1.075)/A2</f>
        <v>0</v>
      </c>
      <c r="AJ41" s="56">
        <f>A4*1.075</f>
        <v>0</v>
      </c>
      <c r="AK41" s="56">
        <f>(A4*1.075)/A2</f>
        <v>0</v>
      </c>
      <c r="AL41" s="38">
        <f>A4*1.075</f>
        <v>0</v>
      </c>
      <c r="AM41" s="38">
        <f>(A4*1.075)/A2</f>
        <v>0</v>
      </c>
      <c r="AN41" s="56">
        <f>A4*1.075</f>
        <v>0</v>
      </c>
      <c r="AO41" s="56">
        <f>(A4*1.075)/A2</f>
        <v>0</v>
      </c>
      <c r="AP41" s="56">
        <f>A4*1.075</f>
        <v>0</v>
      </c>
      <c r="AQ41" s="56">
        <f>(A4*1.075)/A2</f>
        <v>0</v>
      </c>
    </row>
    <row r="42" spans="1:43" ht="12.75">
      <c r="A42" s="45" t="s">
        <v>126</v>
      </c>
      <c r="B42" s="38">
        <f aca="true" t="shared" si="3" ref="B42:G42">B41*0.1116</f>
        <v>0</v>
      </c>
      <c r="C42" s="49">
        <f>C41*0.1116</f>
        <v>0</v>
      </c>
      <c r="D42" s="39">
        <f t="shared" si="3"/>
        <v>0</v>
      </c>
      <c r="E42" s="50">
        <f t="shared" si="3"/>
        <v>0</v>
      </c>
      <c r="F42" s="38">
        <f t="shared" si="3"/>
        <v>0</v>
      </c>
      <c r="G42" s="49">
        <f t="shared" si="3"/>
        <v>0</v>
      </c>
      <c r="H42" s="39">
        <f>H41*0.1116</f>
        <v>0</v>
      </c>
      <c r="I42" s="50">
        <f>I41*0.1116</f>
        <v>0</v>
      </c>
      <c r="J42" s="38"/>
      <c r="K42" s="38"/>
      <c r="L42" s="39">
        <f aca="true" t="shared" si="4" ref="L42:AC42">L41*0.1116</f>
        <v>0</v>
      </c>
      <c r="M42" s="50">
        <f t="shared" si="4"/>
        <v>0</v>
      </c>
      <c r="N42" s="38">
        <f t="shared" si="4"/>
        <v>0</v>
      </c>
      <c r="O42" s="49">
        <f t="shared" si="4"/>
        <v>0</v>
      </c>
      <c r="P42" s="39">
        <f t="shared" si="4"/>
        <v>0</v>
      </c>
      <c r="Q42" s="50">
        <f t="shared" si="4"/>
        <v>0</v>
      </c>
      <c r="R42" s="38">
        <f t="shared" si="4"/>
        <v>0</v>
      </c>
      <c r="S42" s="49">
        <f t="shared" si="4"/>
        <v>0</v>
      </c>
      <c r="T42" s="39">
        <f t="shared" si="4"/>
        <v>0</v>
      </c>
      <c r="U42" s="50">
        <f t="shared" si="4"/>
        <v>0</v>
      </c>
      <c r="V42" s="38">
        <f t="shared" si="4"/>
        <v>0</v>
      </c>
      <c r="W42" s="49">
        <f t="shared" si="4"/>
        <v>0</v>
      </c>
      <c r="X42" s="39">
        <f t="shared" si="4"/>
        <v>0</v>
      </c>
      <c r="Y42" s="50">
        <f t="shared" si="4"/>
        <v>0</v>
      </c>
      <c r="Z42" s="38">
        <f t="shared" si="4"/>
        <v>0</v>
      </c>
      <c r="AA42" s="49">
        <f t="shared" si="4"/>
        <v>0</v>
      </c>
      <c r="AB42" s="39">
        <f t="shared" si="4"/>
        <v>0</v>
      </c>
      <c r="AC42" s="50">
        <f t="shared" si="4"/>
        <v>0</v>
      </c>
      <c r="AD42" s="51"/>
      <c r="AE42" s="51"/>
      <c r="AF42" s="39"/>
      <c r="AG42" s="52"/>
      <c r="AH42" s="38">
        <f aca="true" t="shared" si="5" ref="AH42:AO42">AH41*0.1116</f>
        <v>0</v>
      </c>
      <c r="AI42" s="49">
        <f t="shared" si="5"/>
        <v>0</v>
      </c>
      <c r="AJ42" s="56">
        <f t="shared" si="5"/>
        <v>0</v>
      </c>
      <c r="AK42" s="57">
        <f t="shared" si="5"/>
        <v>0</v>
      </c>
      <c r="AL42" s="38">
        <f t="shared" si="5"/>
        <v>0</v>
      </c>
      <c r="AM42" s="49">
        <f t="shared" si="5"/>
        <v>0</v>
      </c>
      <c r="AN42" s="56">
        <f t="shared" si="5"/>
        <v>0</v>
      </c>
      <c r="AO42" s="57">
        <f t="shared" si="5"/>
        <v>0</v>
      </c>
      <c r="AP42" s="56">
        <f>AP41*0.1116</f>
        <v>0</v>
      </c>
      <c r="AQ42" s="57">
        <f>AQ41*0.1116</f>
        <v>0</v>
      </c>
    </row>
    <row r="43" spans="1:43" ht="12.75">
      <c r="A43" s="44" t="s">
        <v>127</v>
      </c>
      <c r="B43" s="38">
        <f aca="true" t="shared" si="6" ref="B43:G43">B41*0.8884</f>
        <v>0</v>
      </c>
      <c r="C43" s="49">
        <f t="shared" si="6"/>
        <v>0</v>
      </c>
      <c r="D43" s="39">
        <f t="shared" si="6"/>
        <v>0</v>
      </c>
      <c r="E43" s="50">
        <f t="shared" si="6"/>
        <v>0</v>
      </c>
      <c r="F43" s="38">
        <f t="shared" si="6"/>
        <v>0</v>
      </c>
      <c r="G43" s="49">
        <f t="shared" si="6"/>
        <v>0</v>
      </c>
      <c r="H43" s="39">
        <f>H41*0.8884</f>
        <v>0</v>
      </c>
      <c r="I43" s="50">
        <f>I41*0.8884</f>
        <v>0</v>
      </c>
      <c r="J43" s="38"/>
      <c r="K43" s="38"/>
      <c r="L43" s="39">
        <f aca="true" t="shared" si="7" ref="L43:AA43">L41*0.8884</f>
        <v>0</v>
      </c>
      <c r="M43" s="50">
        <f t="shared" si="7"/>
        <v>0</v>
      </c>
      <c r="N43" s="38">
        <f t="shared" si="7"/>
        <v>0</v>
      </c>
      <c r="O43" s="49">
        <f t="shared" si="7"/>
        <v>0</v>
      </c>
      <c r="P43" s="39">
        <f t="shared" si="7"/>
        <v>0</v>
      </c>
      <c r="Q43" s="50">
        <f t="shared" si="7"/>
        <v>0</v>
      </c>
      <c r="R43" s="38">
        <f>R41*0.8884</f>
        <v>0</v>
      </c>
      <c r="S43" s="49">
        <f>S41*0.8884</f>
        <v>0</v>
      </c>
      <c r="T43" s="39">
        <f>T41*0.8884</f>
        <v>0</v>
      </c>
      <c r="U43" s="50">
        <f>U41*0.8884</f>
        <v>0</v>
      </c>
      <c r="V43" s="38">
        <f t="shared" si="7"/>
        <v>0</v>
      </c>
      <c r="W43" s="49">
        <f t="shared" si="7"/>
        <v>0</v>
      </c>
      <c r="X43" s="39">
        <f t="shared" si="7"/>
        <v>0</v>
      </c>
      <c r="Y43" s="50">
        <f t="shared" si="7"/>
        <v>0</v>
      </c>
      <c r="Z43" s="38">
        <f t="shared" si="7"/>
        <v>0</v>
      </c>
      <c r="AA43" s="49">
        <f t="shared" si="7"/>
        <v>0</v>
      </c>
      <c r="AB43" s="39">
        <f>AB41*0.8884</f>
        <v>0</v>
      </c>
      <c r="AC43" s="50">
        <f>AC41*0.8884</f>
        <v>0</v>
      </c>
      <c r="AD43" s="51"/>
      <c r="AE43" s="51"/>
      <c r="AF43" s="39"/>
      <c r="AG43" s="52"/>
      <c r="AH43" s="38">
        <f aca="true" t="shared" si="8" ref="AH43:AO43">AH41*0.8884</f>
        <v>0</v>
      </c>
      <c r="AI43" s="49">
        <f t="shared" si="8"/>
        <v>0</v>
      </c>
      <c r="AJ43" s="56">
        <f t="shared" si="8"/>
        <v>0</v>
      </c>
      <c r="AK43" s="57">
        <f t="shared" si="8"/>
        <v>0</v>
      </c>
      <c r="AL43" s="38">
        <f t="shared" si="8"/>
        <v>0</v>
      </c>
      <c r="AM43" s="49">
        <f t="shared" si="8"/>
        <v>0</v>
      </c>
      <c r="AN43" s="56">
        <f t="shared" si="8"/>
        <v>0</v>
      </c>
      <c r="AO43" s="57">
        <f t="shared" si="8"/>
        <v>0</v>
      </c>
      <c r="AP43" s="56">
        <f>AP41*0.8884</f>
        <v>0</v>
      </c>
      <c r="AQ43" s="57">
        <f>AQ41*0.8884</f>
        <v>0</v>
      </c>
    </row>
    <row r="44" spans="1:43" ht="12.75">
      <c r="A44" s="44"/>
      <c r="B44" s="38"/>
      <c r="C44" s="38"/>
      <c r="D44" s="39"/>
      <c r="E44" s="39"/>
      <c r="F44" s="38"/>
      <c r="G44" s="38"/>
      <c r="H44" s="39"/>
      <c r="I44" s="39"/>
      <c r="J44" s="38"/>
      <c r="K44" s="38"/>
      <c r="L44" s="39"/>
      <c r="M44" s="39"/>
      <c r="N44" s="38"/>
      <c r="O44" s="38"/>
      <c r="P44" s="39"/>
      <c r="Q44" s="39"/>
      <c r="R44" s="38"/>
      <c r="S44" s="38"/>
      <c r="T44" s="39"/>
      <c r="U44" s="39"/>
      <c r="V44" s="38"/>
      <c r="W44" s="38"/>
      <c r="X44" s="39"/>
      <c r="Y44" s="39"/>
      <c r="Z44" s="38"/>
      <c r="AA44" s="38"/>
      <c r="AB44" s="39"/>
      <c r="AC44" s="39"/>
      <c r="AD44" s="38"/>
      <c r="AE44" s="38"/>
      <c r="AF44" s="39"/>
      <c r="AG44" s="39"/>
      <c r="AH44" s="38"/>
      <c r="AI44" s="38"/>
      <c r="AJ44" s="56"/>
      <c r="AK44" s="56"/>
      <c r="AL44" s="38"/>
      <c r="AM44" s="38"/>
      <c r="AN44" s="56"/>
      <c r="AO44" s="56"/>
      <c r="AP44" s="56"/>
      <c r="AQ44" s="56"/>
    </row>
    <row r="45" spans="1:43" ht="12.75">
      <c r="A45" s="42" t="s">
        <v>94</v>
      </c>
      <c r="B45" s="38">
        <f>A4</f>
        <v>0</v>
      </c>
      <c r="C45" s="38">
        <f>A4/A2</f>
        <v>0</v>
      </c>
      <c r="D45" s="39">
        <f>A4</f>
        <v>0</v>
      </c>
      <c r="E45" s="39">
        <f>A4/A2</f>
        <v>0</v>
      </c>
      <c r="F45" s="38">
        <f>A4</f>
        <v>0</v>
      </c>
      <c r="G45" s="38">
        <f>A4/A2</f>
        <v>0</v>
      </c>
      <c r="H45" s="39">
        <f>A4</f>
        <v>0</v>
      </c>
      <c r="I45" s="39">
        <f>A4/A2</f>
        <v>0</v>
      </c>
      <c r="J45" s="38">
        <f>SUM(J47:J49)</f>
        <v>0</v>
      </c>
      <c r="K45" s="38">
        <f>SUM(K47:K49)</f>
        <v>0</v>
      </c>
      <c r="L45" s="39">
        <f>A4</f>
        <v>0</v>
      </c>
      <c r="M45" s="39">
        <f>A4/A2</f>
        <v>0</v>
      </c>
      <c r="N45" s="38">
        <f>A4</f>
        <v>0</v>
      </c>
      <c r="O45" s="38">
        <f>A4/A2</f>
        <v>0</v>
      </c>
      <c r="P45" s="39">
        <f>A4</f>
        <v>0</v>
      </c>
      <c r="Q45" s="39">
        <f>A4/A2</f>
        <v>0</v>
      </c>
      <c r="R45" s="38">
        <f>A4-R56</f>
        <v>0</v>
      </c>
      <c r="S45" s="38">
        <f>(A4-S56)/A2</f>
        <v>0</v>
      </c>
      <c r="T45" s="39">
        <f>A4</f>
        <v>0</v>
      </c>
      <c r="U45" s="39">
        <f>A4/A2</f>
        <v>0</v>
      </c>
      <c r="V45" s="38">
        <f>A4</f>
        <v>0</v>
      </c>
      <c r="W45" s="38">
        <f>A4/A2</f>
        <v>0</v>
      </c>
      <c r="X45" s="39">
        <f>A4</f>
        <v>0</v>
      </c>
      <c r="Y45" s="39">
        <f>A4/A2</f>
        <v>0</v>
      </c>
      <c r="Z45" s="38">
        <f>A4</f>
        <v>0</v>
      </c>
      <c r="AA45" s="38">
        <f>A4/A2</f>
        <v>0</v>
      </c>
      <c r="AB45" s="39">
        <f>A4</f>
        <v>0</v>
      </c>
      <c r="AC45" s="39">
        <f>A4/A2</f>
        <v>0</v>
      </c>
      <c r="AD45" s="38"/>
      <c r="AE45" s="38"/>
      <c r="AF45" s="39"/>
      <c r="AG45" s="39"/>
      <c r="AH45" s="38">
        <f>A4</f>
        <v>0</v>
      </c>
      <c r="AI45" s="38">
        <f>A4/A2</f>
        <v>0</v>
      </c>
      <c r="AJ45" s="56">
        <f>A4</f>
        <v>0</v>
      </c>
      <c r="AK45" s="56">
        <f>A4/A2</f>
        <v>0</v>
      </c>
      <c r="AL45" s="38">
        <f>A4-(AL55+AL56)</f>
        <v>-300</v>
      </c>
      <c r="AM45" s="38">
        <f>(A4-(AM55+AM56))/A2</f>
        <v>-300</v>
      </c>
      <c r="AN45" s="56">
        <f>A4</f>
        <v>0</v>
      </c>
      <c r="AO45" s="56">
        <f>A4/A2</f>
        <v>0</v>
      </c>
      <c r="AP45" s="56">
        <f>A4</f>
        <v>0</v>
      </c>
      <c r="AQ45" s="56">
        <f>A4/A2</f>
        <v>0</v>
      </c>
    </row>
    <row r="46" spans="1:43" ht="12.75">
      <c r="A46" s="37" t="s">
        <v>4</v>
      </c>
      <c r="B46" s="38"/>
      <c r="C46" s="38"/>
      <c r="D46" s="39"/>
      <c r="E46" s="39"/>
      <c r="F46" s="38"/>
      <c r="G46" s="38"/>
      <c r="H46" s="39"/>
      <c r="I46" s="39"/>
      <c r="J46" s="38"/>
      <c r="K46" s="38"/>
      <c r="L46" s="39"/>
      <c r="M46" s="39"/>
      <c r="N46" s="38"/>
      <c r="O46" s="38"/>
      <c r="P46" s="39"/>
      <c r="Q46" s="39"/>
      <c r="R46" s="38"/>
      <c r="S46" s="38"/>
      <c r="T46" s="39"/>
      <c r="U46" s="39"/>
      <c r="V46" s="38"/>
      <c r="W46" s="38"/>
      <c r="X46" s="39"/>
      <c r="Y46" s="39"/>
      <c r="Z46" s="38"/>
      <c r="AA46" s="38"/>
      <c r="AB46" s="39"/>
      <c r="AC46" s="39"/>
      <c r="AD46" s="38"/>
      <c r="AE46" s="38"/>
      <c r="AF46" s="39"/>
      <c r="AG46" s="39"/>
      <c r="AH46" s="38"/>
      <c r="AI46" s="38"/>
      <c r="AJ46" s="56"/>
      <c r="AK46" s="56"/>
      <c r="AL46" s="38"/>
      <c r="AM46" s="38"/>
      <c r="AN46" s="56"/>
      <c r="AO46" s="56"/>
      <c r="AP46" s="56"/>
      <c r="AQ46" s="56"/>
    </row>
    <row r="47" spans="1:43" ht="12.75">
      <c r="A47" s="44" t="s">
        <v>129</v>
      </c>
      <c r="B47" s="38">
        <f aca="true" t="shared" si="9" ref="B47:I47">B45*0.44</f>
        <v>0</v>
      </c>
      <c r="C47" s="38">
        <f t="shared" si="9"/>
        <v>0</v>
      </c>
      <c r="D47" s="39">
        <f t="shared" si="9"/>
        <v>0</v>
      </c>
      <c r="E47" s="39">
        <f t="shared" si="9"/>
        <v>0</v>
      </c>
      <c r="F47" s="38">
        <f t="shared" si="9"/>
        <v>0</v>
      </c>
      <c r="G47" s="38">
        <f t="shared" si="9"/>
        <v>0</v>
      </c>
      <c r="H47" s="39">
        <f t="shared" si="9"/>
        <v>0</v>
      </c>
      <c r="I47" s="39">
        <f t="shared" si="9"/>
        <v>0</v>
      </c>
      <c r="J47" s="74">
        <f>J22/4</f>
        <v>0</v>
      </c>
      <c r="K47" s="74">
        <f>(A4*0.25)/A2</f>
        <v>0</v>
      </c>
      <c r="L47" s="39"/>
      <c r="M47" s="39"/>
      <c r="N47" s="38">
        <f>(N45*0.44)/2</f>
        <v>0</v>
      </c>
      <c r="O47" s="38">
        <f>(O45*0.44)/2</f>
        <v>0</v>
      </c>
      <c r="P47" s="39"/>
      <c r="Q47" s="39"/>
      <c r="R47" s="38">
        <f>(R45*0.44)*0.25</f>
        <v>0</v>
      </c>
      <c r="S47" s="38">
        <f>(S45*0.44)*0.25</f>
        <v>0</v>
      </c>
      <c r="T47" s="39">
        <f>(T45*0.44)*0.25</f>
        <v>0</v>
      </c>
      <c r="U47" s="39">
        <f>(U45*0.44)*0.25</f>
        <v>0</v>
      </c>
      <c r="V47" s="38"/>
      <c r="W47" s="38"/>
      <c r="X47" s="39">
        <f>(X45*0.44)*0.25</f>
        <v>0</v>
      </c>
      <c r="Y47" s="39">
        <f>(Y45*0.44)*0.25</f>
        <v>0</v>
      </c>
      <c r="Z47" s="38">
        <f>Z45*0.44</f>
        <v>0</v>
      </c>
      <c r="AA47" s="38">
        <f>AA45*0.44</f>
        <v>0</v>
      </c>
      <c r="AB47" s="39">
        <f>(AB45-AB55)*0.44</f>
        <v>-44</v>
      </c>
      <c r="AC47" s="39">
        <f>(AC45-AC55)*0.44</f>
        <v>-44</v>
      </c>
      <c r="AD47" s="38"/>
      <c r="AE47" s="38"/>
      <c r="AF47" s="39"/>
      <c r="AG47" s="39"/>
      <c r="AH47" s="38">
        <f>AH45*0.44</f>
        <v>0</v>
      </c>
      <c r="AI47" s="38">
        <f>AI45*0.44</f>
        <v>0</v>
      </c>
      <c r="AJ47" s="56">
        <f>AJ45*0.44</f>
        <v>0</v>
      </c>
      <c r="AK47" s="56">
        <f>AK45*0.44</f>
        <v>0</v>
      </c>
      <c r="AL47" s="38">
        <f>(AL45-AL55)*0.44</f>
        <v>-176</v>
      </c>
      <c r="AM47" s="38">
        <f>(AM45-AM55)*0.44</f>
        <v>-176</v>
      </c>
      <c r="AN47" s="56">
        <f>AN45*0.44</f>
        <v>0</v>
      </c>
      <c r="AO47" s="56">
        <f>AO45*0.44</f>
        <v>0</v>
      </c>
      <c r="AP47" s="56">
        <f>AP45*0.44</f>
        <v>0</v>
      </c>
      <c r="AQ47" s="56">
        <f>AQ45*0.44</f>
        <v>0</v>
      </c>
    </row>
    <row r="48" spans="1:43" ht="12.75">
      <c r="A48" s="45" t="s">
        <v>128</v>
      </c>
      <c r="B48" s="38">
        <f aca="true" t="shared" si="10" ref="B48:I48">B45*0.56</f>
        <v>0</v>
      </c>
      <c r="C48" s="38">
        <f t="shared" si="10"/>
        <v>0</v>
      </c>
      <c r="D48" s="39">
        <f t="shared" si="10"/>
        <v>0</v>
      </c>
      <c r="E48" s="39">
        <f t="shared" si="10"/>
        <v>0</v>
      </c>
      <c r="F48" s="38">
        <f t="shared" si="10"/>
        <v>0</v>
      </c>
      <c r="G48" s="38">
        <f t="shared" si="10"/>
        <v>0</v>
      </c>
      <c r="H48" s="39">
        <f t="shared" si="10"/>
        <v>0</v>
      </c>
      <c r="I48" s="39">
        <f t="shared" si="10"/>
        <v>0</v>
      </c>
      <c r="J48" s="74">
        <f>J22/2</f>
        <v>0</v>
      </c>
      <c r="K48" s="74">
        <f>(A4*0.5)/A2</f>
        <v>0</v>
      </c>
      <c r="L48" s="39"/>
      <c r="M48" s="39"/>
      <c r="N48" s="38">
        <f>(N45*0.56)/2</f>
        <v>0</v>
      </c>
      <c r="O48" s="38">
        <f>(O45*0.56)/2</f>
        <v>0</v>
      </c>
      <c r="P48" s="39"/>
      <c r="Q48" s="39"/>
      <c r="R48" s="38">
        <f>(R45*0.56)*0.25</f>
        <v>0</v>
      </c>
      <c r="S48" s="38">
        <f>(S45*0.56)*0.25</f>
        <v>0</v>
      </c>
      <c r="T48" s="39">
        <f>(T45*0.56)*0.25</f>
        <v>0</v>
      </c>
      <c r="U48" s="39">
        <f>(U45*0.56)*0.25</f>
        <v>0</v>
      </c>
      <c r="V48" s="38"/>
      <c r="W48" s="38"/>
      <c r="X48" s="39">
        <f>(X45*0.56)*0.25</f>
        <v>0</v>
      </c>
      <c r="Y48" s="39">
        <f>(Y45*0.56)*0.25</f>
        <v>0</v>
      </c>
      <c r="Z48" s="38">
        <f>Z45*0.56</f>
        <v>0</v>
      </c>
      <c r="AA48" s="38">
        <f>AA45*0.56</f>
        <v>0</v>
      </c>
      <c r="AB48" s="39">
        <f>(AB45-AB55)*0.56</f>
        <v>-56.00000000000001</v>
      </c>
      <c r="AC48" s="39">
        <f>(AC45-AC55)*0.56</f>
        <v>-56.00000000000001</v>
      </c>
      <c r="AD48" s="38">
        <f>A4</f>
        <v>0</v>
      </c>
      <c r="AE48" s="38">
        <f>A4/A2</f>
        <v>0</v>
      </c>
      <c r="AF48" s="39"/>
      <c r="AG48" s="39"/>
      <c r="AH48" s="38">
        <f>AH45*0.56</f>
        <v>0</v>
      </c>
      <c r="AI48" s="38">
        <f>AI45*0.56</f>
        <v>0</v>
      </c>
      <c r="AJ48" s="56">
        <f>AJ45*0.56</f>
        <v>0</v>
      </c>
      <c r="AK48" s="56">
        <f>AK45*0.56</f>
        <v>0</v>
      </c>
      <c r="AL48" s="38">
        <f>(AL45-AL55)*0.56</f>
        <v>-224.00000000000003</v>
      </c>
      <c r="AM48" s="38">
        <f>(AM45-AM55)*0.56</f>
        <v>-224.00000000000003</v>
      </c>
      <c r="AN48" s="56">
        <f>AN45*0.56</f>
        <v>0</v>
      </c>
      <c r="AO48" s="56">
        <f>AO45*0.56</f>
        <v>0</v>
      </c>
      <c r="AP48" s="56">
        <f>AP45*0.56</f>
        <v>0</v>
      </c>
      <c r="AQ48" s="56">
        <f>AQ45*0.56</f>
        <v>0</v>
      </c>
    </row>
    <row r="49" spans="1:43" ht="12.75">
      <c r="A49" s="44" t="s">
        <v>2</v>
      </c>
      <c r="B49" s="38"/>
      <c r="C49" s="38"/>
      <c r="D49" s="39"/>
      <c r="E49" s="39"/>
      <c r="F49" s="38"/>
      <c r="G49" s="38"/>
      <c r="H49" s="39"/>
      <c r="I49" s="39"/>
      <c r="J49" s="74">
        <f>J22/4</f>
        <v>0</v>
      </c>
      <c r="K49" s="74">
        <f>(A4*0.25)/A2</f>
        <v>0</v>
      </c>
      <c r="L49" s="39"/>
      <c r="M49" s="39"/>
      <c r="N49" s="38"/>
      <c r="O49" s="38"/>
      <c r="P49" s="39"/>
      <c r="Q49" s="39"/>
      <c r="R49" s="38"/>
      <c r="S49" s="38"/>
      <c r="T49" s="39"/>
      <c r="U49" s="39"/>
      <c r="V49" s="38"/>
      <c r="W49" s="38"/>
      <c r="X49" s="39"/>
      <c r="Y49" s="39"/>
      <c r="Z49" s="38"/>
      <c r="AA49" s="38"/>
      <c r="AB49" s="39"/>
      <c r="AC49" s="39"/>
      <c r="AD49" s="38"/>
      <c r="AE49" s="38"/>
      <c r="AF49" s="39"/>
      <c r="AG49" s="39"/>
      <c r="AH49" s="38"/>
      <c r="AI49" s="38"/>
      <c r="AJ49" s="56"/>
      <c r="AK49" s="56"/>
      <c r="AL49" s="38"/>
      <c r="AM49" s="38"/>
      <c r="AN49" s="56"/>
      <c r="AO49" s="56"/>
      <c r="AP49" s="56"/>
      <c r="AQ49" s="56"/>
    </row>
    <row r="50" spans="1:43" ht="12.75">
      <c r="A50" s="44" t="s">
        <v>3</v>
      </c>
      <c r="B50" s="38"/>
      <c r="C50" s="38"/>
      <c r="D50" s="39"/>
      <c r="E50" s="39"/>
      <c r="F50" s="38"/>
      <c r="G50" s="38"/>
      <c r="H50" s="39"/>
      <c r="I50" s="39"/>
      <c r="J50" s="38"/>
      <c r="K50" s="38"/>
      <c r="L50" s="74">
        <f>A4</f>
        <v>0</v>
      </c>
      <c r="M50" s="74">
        <f>A4/A2</f>
        <v>0</v>
      </c>
      <c r="N50" s="38"/>
      <c r="O50" s="38"/>
      <c r="P50" s="39"/>
      <c r="Q50" s="39"/>
      <c r="R50" s="38"/>
      <c r="S50" s="38"/>
      <c r="T50" s="39"/>
      <c r="U50" s="39"/>
      <c r="V50" s="38"/>
      <c r="W50" s="38"/>
      <c r="X50" s="39"/>
      <c r="Y50" s="39"/>
      <c r="Z50" s="38"/>
      <c r="AA50" s="38"/>
      <c r="AB50" s="39"/>
      <c r="AC50" s="39"/>
      <c r="AD50" s="38"/>
      <c r="AE50" s="38"/>
      <c r="AF50" s="39"/>
      <c r="AG50" s="39"/>
      <c r="AH50" s="38"/>
      <c r="AI50" s="38"/>
      <c r="AJ50" s="56"/>
      <c r="AK50" s="56"/>
      <c r="AL50" s="38"/>
      <c r="AM50" s="38"/>
      <c r="AN50" s="56"/>
      <c r="AO50" s="56"/>
      <c r="AP50" s="56"/>
      <c r="AQ50" s="56"/>
    </row>
    <row r="51" spans="1:43" ht="12.75">
      <c r="A51" s="44" t="s">
        <v>16</v>
      </c>
      <c r="B51" s="38"/>
      <c r="C51" s="38"/>
      <c r="D51" s="39"/>
      <c r="E51" s="39"/>
      <c r="F51" s="38"/>
      <c r="G51" s="38"/>
      <c r="H51" s="39"/>
      <c r="I51" s="39"/>
      <c r="J51" s="38"/>
      <c r="K51" s="38"/>
      <c r="L51" s="39"/>
      <c r="M51" s="39"/>
      <c r="N51" s="74">
        <f>A4/2</f>
        <v>0</v>
      </c>
      <c r="O51" s="74">
        <f>(A4/2)/A2</f>
        <v>0</v>
      </c>
      <c r="P51" s="39"/>
      <c r="Q51" s="39"/>
      <c r="R51" s="38"/>
      <c r="S51" s="38"/>
      <c r="T51" s="39"/>
      <c r="U51" s="39"/>
      <c r="V51" s="38"/>
      <c r="W51" s="38"/>
      <c r="X51" s="39"/>
      <c r="Y51" s="39"/>
      <c r="Z51" s="38"/>
      <c r="AA51" s="38"/>
      <c r="AB51" s="39"/>
      <c r="AC51" s="39"/>
      <c r="AD51" s="38"/>
      <c r="AE51" s="38"/>
      <c r="AF51" s="39"/>
      <c r="AG51" s="39"/>
      <c r="AH51" s="38"/>
      <c r="AI51" s="38"/>
      <c r="AJ51" s="56"/>
      <c r="AK51" s="56"/>
      <c r="AL51" s="38"/>
      <c r="AM51" s="38"/>
      <c r="AN51" s="56"/>
      <c r="AO51" s="56"/>
      <c r="AP51" s="56"/>
      <c r="AQ51" s="56"/>
    </row>
    <row r="52" spans="1:43" ht="12.75">
      <c r="A52" s="40" t="s">
        <v>17</v>
      </c>
      <c r="B52" s="38"/>
      <c r="C52" s="38"/>
      <c r="D52" s="39"/>
      <c r="E52" s="39"/>
      <c r="F52" s="38"/>
      <c r="G52" s="38"/>
      <c r="H52" s="39"/>
      <c r="I52" s="39"/>
      <c r="J52" s="38"/>
      <c r="K52" s="38"/>
      <c r="L52" s="39"/>
      <c r="M52" s="39"/>
      <c r="N52" s="38"/>
      <c r="O52" s="38"/>
      <c r="P52" s="74">
        <f>A4</f>
        <v>0</v>
      </c>
      <c r="Q52" s="74">
        <f>A4/A2</f>
        <v>0</v>
      </c>
      <c r="R52" s="74">
        <f>R45*0.75</f>
        <v>0</v>
      </c>
      <c r="S52" s="74">
        <f>S45*0.75</f>
        <v>0</v>
      </c>
      <c r="T52" s="74">
        <f>T45*0.75</f>
        <v>0</v>
      </c>
      <c r="U52" s="74">
        <f>U45*0.75</f>
        <v>0</v>
      </c>
      <c r="V52" s="38"/>
      <c r="W52" s="38"/>
      <c r="X52" s="39"/>
      <c r="Y52" s="39"/>
      <c r="Z52" s="38"/>
      <c r="AA52" s="38"/>
      <c r="AB52" s="39"/>
      <c r="AC52" s="39"/>
      <c r="AD52" s="38"/>
      <c r="AE52" s="38"/>
      <c r="AF52" s="39"/>
      <c r="AG52" s="39"/>
      <c r="AH52" s="38"/>
      <c r="AI52" s="38"/>
      <c r="AJ52" s="56"/>
      <c r="AK52" s="56"/>
      <c r="AL52" s="38"/>
      <c r="AM52" s="38"/>
      <c r="AN52" s="56"/>
      <c r="AO52" s="56"/>
      <c r="AP52" s="56"/>
      <c r="AQ52" s="56"/>
    </row>
    <row r="53" spans="1:43" ht="12.75">
      <c r="A53" s="40" t="s">
        <v>5</v>
      </c>
      <c r="B53" s="38"/>
      <c r="C53" s="38"/>
      <c r="D53" s="39"/>
      <c r="E53" s="39"/>
      <c r="F53" s="38"/>
      <c r="G53" s="38"/>
      <c r="H53" s="39"/>
      <c r="I53" s="39"/>
      <c r="J53" s="38"/>
      <c r="K53" s="38"/>
      <c r="L53" s="39"/>
      <c r="M53" s="39"/>
      <c r="N53" s="38"/>
      <c r="O53" s="38"/>
      <c r="P53" s="39"/>
      <c r="Q53" s="39"/>
      <c r="R53" s="38"/>
      <c r="S53" s="38"/>
      <c r="T53" s="39"/>
      <c r="U53" s="39"/>
      <c r="V53" s="74">
        <f>A4</f>
        <v>0</v>
      </c>
      <c r="W53" s="74">
        <f>A4/A2</f>
        <v>0</v>
      </c>
      <c r="X53" s="39"/>
      <c r="Y53" s="39"/>
      <c r="Z53" s="38"/>
      <c r="AA53" s="38"/>
      <c r="AB53" s="39"/>
      <c r="AC53" s="39"/>
      <c r="AD53" s="38"/>
      <c r="AE53" s="38"/>
      <c r="AF53" s="39"/>
      <c r="AG53" s="39"/>
      <c r="AH53" s="38"/>
      <c r="AI53" s="38"/>
      <c r="AJ53" s="56"/>
      <c r="AK53" s="56"/>
      <c r="AL53" s="38"/>
      <c r="AM53" s="38"/>
      <c r="AN53" s="56"/>
      <c r="AO53" s="56"/>
      <c r="AP53" s="56"/>
      <c r="AQ53" s="56"/>
    </row>
    <row r="54" spans="1:43" ht="12.75">
      <c r="A54" s="40" t="s">
        <v>228</v>
      </c>
      <c r="B54" s="38"/>
      <c r="C54" s="38"/>
      <c r="D54" s="39"/>
      <c r="E54" s="39"/>
      <c r="F54" s="38"/>
      <c r="G54" s="38"/>
      <c r="H54" s="39"/>
      <c r="I54" s="39"/>
      <c r="J54" s="38"/>
      <c r="K54" s="38"/>
      <c r="L54" s="39"/>
      <c r="M54" s="39"/>
      <c r="N54" s="38"/>
      <c r="O54" s="38"/>
      <c r="P54" s="39"/>
      <c r="Q54" s="39"/>
      <c r="R54" s="38"/>
      <c r="S54" s="38"/>
      <c r="T54" s="39"/>
      <c r="U54" s="39"/>
      <c r="V54" s="38"/>
      <c r="W54" s="38"/>
      <c r="X54" s="74">
        <f>A4*0.75</f>
        <v>0</v>
      </c>
      <c r="Y54" s="74">
        <f>(A4*0.75)/A2</f>
        <v>0</v>
      </c>
      <c r="Z54" s="38"/>
      <c r="AA54" s="38"/>
      <c r="AB54" s="39"/>
      <c r="AC54" s="39"/>
      <c r="AD54" s="38"/>
      <c r="AE54" s="38"/>
      <c r="AF54" s="39"/>
      <c r="AG54" s="39"/>
      <c r="AH54" s="38"/>
      <c r="AI54" s="38"/>
      <c r="AJ54" s="56"/>
      <c r="AK54" s="56"/>
      <c r="AL54" s="38"/>
      <c r="AM54" s="38"/>
      <c r="AN54" s="56"/>
      <c r="AO54" s="56"/>
      <c r="AP54" s="56"/>
      <c r="AQ54" s="56"/>
    </row>
    <row r="55" spans="1:43" ht="12.75">
      <c r="A55" s="40" t="s">
        <v>125</v>
      </c>
      <c r="B55" s="38"/>
      <c r="C55" s="38"/>
      <c r="D55" s="39"/>
      <c r="E55" s="39"/>
      <c r="F55" s="38"/>
      <c r="G55" s="38"/>
      <c r="H55" s="39"/>
      <c r="I55" s="39"/>
      <c r="J55" s="38"/>
      <c r="K55" s="38"/>
      <c r="L55" s="39"/>
      <c r="M55" s="39"/>
      <c r="N55" s="38"/>
      <c r="O55" s="38"/>
      <c r="P55" s="39"/>
      <c r="Q55" s="39"/>
      <c r="R55" s="38"/>
      <c r="S55" s="38"/>
      <c r="T55" s="39"/>
      <c r="U55" s="39"/>
      <c r="V55" s="38"/>
      <c r="W55" s="38"/>
      <c r="X55" s="39"/>
      <c r="Y55" s="39"/>
      <c r="Z55" s="38"/>
      <c r="AA55" s="38"/>
      <c r="AB55" s="179">
        <v>100</v>
      </c>
      <c r="AC55" s="179">
        <f>AB55/A2</f>
        <v>100</v>
      </c>
      <c r="AD55" s="38"/>
      <c r="AE55" s="38"/>
      <c r="AF55" s="39"/>
      <c r="AG55" s="39"/>
      <c r="AH55" s="38"/>
      <c r="AI55" s="38"/>
      <c r="AJ55" s="74">
        <v>100</v>
      </c>
      <c r="AK55" s="74">
        <v>100</v>
      </c>
      <c r="AL55" s="74">
        <v>100</v>
      </c>
      <c r="AM55" s="74">
        <f>AL55/A2</f>
        <v>100</v>
      </c>
      <c r="AN55" s="74">
        <v>100</v>
      </c>
      <c r="AO55" s="74">
        <v>100</v>
      </c>
      <c r="AP55" s="74">
        <v>100</v>
      </c>
      <c r="AQ55" s="74">
        <v>100</v>
      </c>
    </row>
    <row r="56" spans="1:43" ht="12.75">
      <c r="A56" s="40" t="s">
        <v>130</v>
      </c>
      <c r="B56" s="54"/>
      <c r="C56" s="54"/>
      <c r="D56" s="53"/>
      <c r="E56" s="53"/>
      <c r="F56" s="54"/>
      <c r="G56" s="54"/>
      <c r="H56" s="53"/>
      <c r="I56" s="53"/>
      <c r="J56" s="54"/>
      <c r="K56" s="54"/>
      <c r="L56" s="53"/>
      <c r="M56" s="53"/>
      <c r="N56" s="54"/>
      <c r="O56" s="54"/>
      <c r="P56" s="53"/>
      <c r="Q56" s="53"/>
      <c r="R56" s="38"/>
      <c r="S56" s="38"/>
      <c r="T56" s="53"/>
      <c r="U56" s="53"/>
      <c r="V56" s="54"/>
      <c r="W56" s="54"/>
      <c r="X56" s="53"/>
      <c r="Y56" s="53"/>
      <c r="Z56" s="54"/>
      <c r="AA56" s="54"/>
      <c r="AB56" s="53"/>
      <c r="AC56" s="53"/>
      <c r="AD56" s="54"/>
      <c r="AE56" s="54"/>
      <c r="AF56" s="53"/>
      <c r="AG56" s="53"/>
      <c r="AH56" s="54"/>
      <c r="AI56" s="54"/>
      <c r="AJ56" s="58"/>
      <c r="AK56" s="58"/>
      <c r="AL56" s="74">
        <v>200</v>
      </c>
      <c r="AM56" s="74">
        <f>200/A2</f>
        <v>200</v>
      </c>
      <c r="AN56" s="58"/>
      <c r="AO56" s="58"/>
      <c r="AP56" s="58"/>
      <c r="AQ56" s="58"/>
    </row>
    <row r="57" spans="1:43" ht="12.75">
      <c r="A57" s="53"/>
      <c r="B57" s="54"/>
      <c r="C57" s="54"/>
      <c r="D57" s="53"/>
      <c r="E57" s="53"/>
      <c r="F57" s="54"/>
      <c r="G57" s="54"/>
      <c r="H57" s="53"/>
      <c r="I57" s="53"/>
      <c r="J57" s="54"/>
      <c r="K57" s="54"/>
      <c r="L57" s="53"/>
      <c r="M57" s="53"/>
      <c r="N57" s="54"/>
      <c r="O57" s="54"/>
      <c r="P57" s="53"/>
      <c r="Q57" s="53"/>
      <c r="R57" s="54"/>
      <c r="S57" s="54"/>
      <c r="T57" s="53"/>
      <c r="U57" s="53"/>
      <c r="V57" s="54"/>
      <c r="W57" s="54"/>
      <c r="X57" s="53"/>
      <c r="Y57" s="53"/>
      <c r="Z57" s="54"/>
      <c r="AA57" s="54"/>
      <c r="AB57" s="53"/>
      <c r="AC57" s="53"/>
      <c r="AD57" s="54"/>
      <c r="AE57" s="54"/>
      <c r="AF57" s="53"/>
      <c r="AG57" s="53"/>
      <c r="AH57" s="54"/>
      <c r="AI57" s="54"/>
      <c r="AJ57" s="58"/>
      <c r="AK57" s="58"/>
      <c r="AL57" s="54"/>
      <c r="AM57" s="54"/>
      <c r="AN57" s="58"/>
      <c r="AO57" s="58"/>
      <c r="AP57" s="58"/>
      <c r="AQ57" s="58"/>
    </row>
    <row r="58" spans="1:43" ht="12.75">
      <c r="A58" s="53"/>
      <c r="B58" s="54"/>
      <c r="C58" s="54"/>
      <c r="D58" s="53"/>
      <c r="E58" s="53"/>
      <c r="F58" s="54"/>
      <c r="G58" s="54"/>
      <c r="H58" s="53"/>
      <c r="I58" s="53"/>
      <c r="J58" s="54"/>
      <c r="K58" s="54"/>
      <c r="L58" s="53"/>
      <c r="M58" s="53"/>
      <c r="N58" s="54"/>
      <c r="O58" s="54"/>
      <c r="P58" s="53"/>
      <c r="Q58" s="53"/>
      <c r="R58" s="54"/>
      <c r="S58" s="54"/>
      <c r="T58" s="53"/>
      <c r="U58" s="53"/>
      <c r="V58" s="54"/>
      <c r="W58" s="54"/>
      <c r="X58" s="53"/>
      <c r="Y58" s="53"/>
      <c r="Z58" s="54"/>
      <c r="AA58" s="54"/>
      <c r="AB58" s="53"/>
      <c r="AC58" s="53"/>
      <c r="AD58" s="54"/>
      <c r="AE58" s="54"/>
      <c r="AF58" s="53"/>
      <c r="AG58" s="53"/>
      <c r="AH58" s="54"/>
      <c r="AI58" s="54"/>
      <c r="AJ58" s="58"/>
      <c r="AK58" s="58"/>
      <c r="AL58" s="54"/>
      <c r="AM58" s="54"/>
      <c r="AN58" s="58"/>
      <c r="AO58" s="58"/>
      <c r="AP58" s="58"/>
      <c r="AQ58" s="58"/>
    </row>
  </sheetData>
  <sheetProtection/>
  <mergeCells count="27">
    <mergeCell ref="AH19:AI19"/>
    <mergeCell ref="AJ18:AK18"/>
    <mergeCell ref="AL18:AM18"/>
    <mergeCell ref="AJ19:AK19"/>
    <mergeCell ref="AL19:AM19"/>
    <mergeCell ref="N19:O19"/>
    <mergeCell ref="P19:Q19"/>
    <mergeCell ref="R19:S19"/>
    <mergeCell ref="T19:U19"/>
    <mergeCell ref="V19:W19"/>
    <mergeCell ref="X19:Y19"/>
    <mergeCell ref="B19:C19"/>
    <mergeCell ref="D19:E19"/>
    <mergeCell ref="F19:G19"/>
    <mergeCell ref="H19:I19"/>
    <mergeCell ref="J19:K19"/>
    <mergeCell ref="L19:M19"/>
    <mergeCell ref="AP18:AQ18"/>
    <mergeCell ref="AP19:AQ19"/>
    <mergeCell ref="Z18:AA18"/>
    <mergeCell ref="AB18:AC18"/>
    <mergeCell ref="Z19:AA19"/>
    <mergeCell ref="AB19:AC19"/>
    <mergeCell ref="AD19:AE19"/>
    <mergeCell ref="AF19:AG19"/>
    <mergeCell ref="AN18:AO18"/>
    <mergeCell ref="AN19:AO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Q53"/>
  <sheetViews>
    <sheetView zoomScale="75" zoomScaleNormal="75" zoomScalePageLayoutView="0" workbookViewId="0" topLeftCell="A1">
      <pane xSplit="1" topLeftCell="X1" activePane="topRight" state="frozen"/>
      <selection pane="topLeft" activeCell="A1" sqref="A1"/>
      <selection pane="topRight" activeCell="X3" sqref="X3"/>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2</v>
      </c>
    </row>
    <row r="3" spans="1:38" ht="13.5" thickBot="1">
      <c r="A3" s="73" t="s">
        <v>19</v>
      </c>
      <c r="C3" s="1"/>
      <c r="E3" s="1"/>
      <c r="G3" s="1"/>
      <c r="H3" s="1"/>
      <c r="I3" s="1"/>
      <c r="M3" s="1"/>
      <c r="O3" s="1"/>
      <c r="Q3" s="1"/>
      <c r="R3" s="1"/>
      <c r="S3" s="1"/>
      <c r="T3" s="1"/>
      <c r="U3" s="1"/>
      <c r="W3" s="1"/>
      <c r="Y3" s="1"/>
      <c r="Z3" s="1"/>
      <c r="AJ3" s="1"/>
      <c r="AL3" s="1"/>
    </row>
    <row r="4" spans="1:38" ht="13.5" thickBot="1">
      <c r="A4" s="141">
        <v>0</v>
      </c>
      <c r="C4" s="1"/>
      <c r="E4" s="1"/>
      <c r="G4" s="1"/>
      <c r="H4" s="1"/>
      <c r="I4" s="1"/>
      <c r="M4" s="1"/>
      <c r="O4" s="1"/>
      <c r="Q4" s="1"/>
      <c r="R4" s="1"/>
      <c r="S4" s="1"/>
      <c r="T4" s="1"/>
      <c r="U4" s="1"/>
      <c r="W4" s="1"/>
      <c r="Y4" s="1"/>
      <c r="Z4" s="1"/>
      <c r="AJ4" s="1"/>
      <c r="AL4" s="1"/>
    </row>
    <row r="5" spans="1:38" ht="12.75" hidden="1">
      <c r="A5" s="1" t="s">
        <v>104</v>
      </c>
      <c r="B5" s="2">
        <f>A4*1.075</f>
        <v>0</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204</v>
      </c>
      <c r="B7" s="2">
        <v>25</v>
      </c>
      <c r="C7" s="1"/>
      <c r="E7" s="1"/>
      <c r="G7" s="1"/>
      <c r="H7" s="1"/>
      <c r="I7" s="1"/>
      <c r="M7" s="1"/>
      <c r="O7" s="1"/>
      <c r="Q7" s="1"/>
      <c r="R7" s="1"/>
      <c r="S7" s="1"/>
      <c r="T7" s="1"/>
      <c r="U7" s="1"/>
      <c r="W7" s="1"/>
      <c r="Y7" s="1"/>
      <c r="Z7" s="1"/>
      <c r="AJ7" s="1"/>
      <c r="AL7" s="1"/>
    </row>
    <row r="8" spans="1:38" ht="12.75" hidden="1">
      <c r="A8" s="1" t="s">
        <v>214</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9" ht="12.75" hidden="1">
      <c r="A11" s="1" t="s">
        <v>98</v>
      </c>
      <c r="B11" s="2"/>
      <c r="C11" s="1"/>
      <c r="E11" s="1"/>
      <c r="G11" s="1"/>
      <c r="H11" s="1"/>
      <c r="I11" s="1"/>
      <c r="M11" s="1"/>
      <c r="O11" s="1"/>
      <c r="Q11" s="1"/>
      <c r="R11" s="1"/>
      <c r="S11" s="1"/>
      <c r="T11" s="1"/>
      <c r="U11" s="1"/>
      <c r="W11" s="1"/>
      <c r="Y11" s="1"/>
      <c r="Z11" s="1"/>
      <c r="AJ11" s="1"/>
      <c r="AL11" s="1"/>
      <c r="AM11" s="70"/>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193</v>
      </c>
      <c r="B14" s="2">
        <v>5</v>
      </c>
      <c r="C14" s="1"/>
      <c r="E14" s="1"/>
      <c r="G14" s="1"/>
      <c r="H14" s="1"/>
      <c r="I14" s="1"/>
      <c r="M14" s="1"/>
      <c r="O14" s="1"/>
      <c r="Q14" s="1"/>
      <c r="R14" s="1"/>
      <c r="S14" s="1"/>
      <c r="T14" s="1"/>
      <c r="U14" s="1"/>
      <c r="W14" s="1"/>
      <c r="Y14" s="1"/>
      <c r="Z14" s="1"/>
      <c r="AJ14" s="1"/>
      <c r="AL14" s="1"/>
    </row>
    <row r="15" spans="1:38" ht="12.75" hidden="1">
      <c r="A15" s="1" t="s">
        <v>196</v>
      </c>
      <c r="B15" s="2">
        <v>25</v>
      </c>
      <c r="C15" s="1"/>
      <c r="E15" s="1"/>
      <c r="G15" s="1"/>
      <c r="H15" s="1"/>
      <c r="I15" s="1"/>
      <c r="M15" s="1"/>
      <c r="O15" s="1"/>
      <c r="Q15" s="1"/>
      <c r="R15" s="1"/>
      <c r="S15" s="1"/>
      <c r="T15" s="1"/>
      <c r="U15" s="1"/>
      <c r="W15" s="1"/>
      <c r="Y15" s="1"/>
      <c r="Z15" s="1"/>
      <c r="AJ15" s="1"/>
      <c r="AL15" s="1"/>
    </row>
    <row r="16" spans="1:38" ht="13.5" thickBot="1">
      <c r="A16" s="1"/>
      <c r="B16" s="2"/>
      <c r="C16" s="1"/>
      <c r="E16" s="1"/>
      <c r="G16" s="1"/>
      <c r="H16" s="1"/>
      <c r="I16" s="1"/>
      <c r="M16" s="1"/>
      <c r="O16" s="1"/>
      <c r="Q16" s="1"/>
      <c r="R16" s="1"/>
      <c r="S16" s="1"/>
      <c r="T16" s="1"/>
      <c r="U16" s="1"/>
      <c r="W16" s="1"/>
      <c r="Y16" s="1"/>
      <c r="Z16" s="1"/>
      <c r="AJ16" s="1"/>
      <c r="AL16" s="1"/>
    </row>
    <row r="17" spans="1:38" ht="14.25" thickBot="1" thickTop="1">
      <c r="A17" s="1"/>
      <c r="C17" s="1"/>
      <c r="E17" s="1"/>
      <c r="G17" s="1"/>
      <c r="H17" s="1"/>
      <c r="I17" s="1"/>
      <c r="M17" s="1"/>
      <c r="O17" s="1"/>
      <c r="Q17" s="1"/>
      <c r="R17" s="1"/>
      <c r="S17" s="1"/>
      <c r="T17" s="1"/>
      <c r="U17" s="1"/>
      <c r="W17" s="1"/>
      <c r="Y17" s="1"/>
      <c r="Z17" s="256" t="s">
        <v>119</v>
      </c>
      <c r="AA17" s="256"/>
      <c r="AB17" s="257" t="s">
        <v>120</v>
      </c>
      <c r="AC17" s="257"/>
      <c r="AD17" s="257" t="s">
        <v>240</v>
      </c>
      <c r="AE17" s="257"/>
      <c r="AF17" s="257"/>
      <c r="AG17" s="257"/>
      <c r="AJ17" s="1"/>
      <c r="AL17" s="1"/>
    </row>
    <row r="18" spans="1:43" ht="42" customHeight="1" thickBot="1" thickTop="1">
      <c r="A18" s="230" t="s">
        <v>235</v>
      </c>
      <c r="B18" s="246" t="s">
        <v>6</v>
      </c>
      <c r="C18" s="246"/>
      <c r="D18" s="247" t="s">
        <v>7</v>
      </c>
      <c r="E18" s="247"/>
      <c r="F18" s="248" t="s">
        <v>20</v>
      </c>
      <c r="G18" s="248"/>
      <c r="H18" s="249" t="s">
        <v>115</v>
      </c>
      <c r="I18" s="249"/>
      <c r="J18" s="250" t="s">
        <v>13</v>
      </c>
      <c r="K18" s="251"/>
      <c r="L18" s="244" t="s">
        <v>8</v>
      </c>
      <c r="M18" s="245"/>
      <c r="N18" s="250" t="s">
        <v>14</v>
      </c>
      <c r="O18" s="251"/>
      <c r="P18" s="244" t="s">
        <v>9</v>
      </c>
      <c r="Q18" s="245"/>
      <c r="R18" s="239" t="s">
        <v>110</v>
      </c>
      <c r="S18" s="240"/>
      <c r="T18" s="241" t="s">
        <v>111</v>
      </c>
      <c r="U18" s="242"/>
      <c r="V18" s="250" t="s">
        <v>10</v>
      </c>
      <c r="W18" s="251"/>
      <c r="X18" s="258" t="s">
        <v>11</v>
      </c>
      <c r="Y18" s="259"/>
      <c r="Z18" s="239" t="s">
        <v>232</v>
      </c>
      <c r="AA18" s="240"/>
      <c r="AB18" s="235" t="s">
        <v>232</v>
      </c>
      <c r="AC18" s="236"/>
      <c r="AD18" s="239" t="s">
        <v>232</v>
      </c>
      <c r="AE18" s="240"/>
      <c r="AF18" s="254" t="s">
        <v>151</v>
      </c>
      <c r="AG18" s="255"/>
      <c r="AH18" s="239" t="s">
        <v>181</v>
      </c>
      <c r="AI18" s="240"/>
      <c r="AJ18" s="235" t="s">
        <v>205</v>
      </c>
      <c r="AK18" s="236"/>
      <c r="AL18" s="239" t="s">
        <v>12</v>
      </c>
      <c r="AM18" s="240"/>
      <c r="AN18" s="253" t="s">
        <v>206</v>
      </c>
      <c r="AO18" s="253"/>
      <c r="AP18" s="248" t="s">
        <v>183</v>
      </c>
      <c r="AQ18" s="248"/>
    </row>
    <row r="19" spans="1:43" ht="25.5" thickBot="1" thickTop="1">
      <c r="A19" s="72" t="s">
        <v>243</v>
      </c>
      <c r="B19" s="32" t="s">
        <v>117</v>
      </c>
      <c r="C19" s="32" t="s">
        <v>118</v>
      </c>
      <c r="D19" s="30" t="s">
        <v>117</v>
      </c>
      <c r="E19" s="30" t="s">
        <v>118</v>
      </c>
      <c r="F19" s="32" t="s">
        <v>117</v>
      </c>
      <c r="G19" s="32" t="s">
        <v>118</v>
      </c>
      <c r="H19" s="30" t="s">
        <v>117</v>
      </c>
      <c r="I19" s="30" t="s">
        <v>118</v>
      </c>
      <c r="J19" s="32" t="s">
        <v>117</v>
      </c>
      <c r="K19" s="32" t="s">
        <v>118</v>
      </c>
      <c r="L19" s="30" t="s">
        <v>117</v>
      </c>
      <c r="M19" s="30" t="s">
        <v>118</v>
      </c>
      <c r="N19" s="32" t="s">
        <v>117</v>
      </c>
      <c r="O19" s="32" t="s">
        <v>118</v>
      </c>
      <c r="P19" s="30" t="s">
        <v>117</v>
      </c>
      <c r="Q19" s="30" t="s">
        <v>118</v>
      </c>
      <c r="R19" s="32" t="s">
        <v>117</v>
      </c>
      <c r="S19" s="32" t="s">
        <v>118</v>
      </c>
      <c r="T19" s="30" t="s">
        <v>117</v>
      </c>
      <c r="U19" s="30" t="s">
        <v>118</v>
      </c>
      <c r="V19" s="32" t="s">
        <v>117</v>
      </c>
      <c r="W19" s="32" t="s">
        <v>118</v>
      </c>
      <c r="X19" s="55" t="s">
        <v>117</v>
      </c>
      <c r="Y19" s="55" t="s">
        <v>118</v>
      </c>
      <c r="Z19" s="32" t="s">
        <v>117</v>
      </c>
      <c r="AA19" s="32" t="s">
        <v>118</v>
      </c>
      <c r="AB19" s="55" t="s">
        <v>117</v>
      </c>
      <c r="AC19" s="55" t="s">
        <v>118</v>
      </c>
      <c r="AD19" s="32" t="s">
        <v>117</v>
      </c>
      <c r="AE19" s="32" t="s">
        <v>118</v>
      </c>
      <c r="AF19" s="198" t="s">
        <v>117</v>
      </c>
      <c r="AG19" s="198" t="s">
        <v>118</v>
      </c>
      <c r="AH19" s="32" t="s">
        <v>117</v>
      </c>
      <c r="AI19" s="32" t="s">
        <v>118</v>
      </c>
      <c r="AJ19" s="55" t="s">
        <v>117</v>
      </c>
      <c r="AK19" s="55" t="s">
        <v>118</v>
      </c>
      <c r="AL19" s="32" t="s">
        <v>117</v>
      </c>
      <c r="AM19" s="32" t="s">
        <v>118</v>
      </c>
      <c r="AN19" s="55" t="s">
        <v>117</v>
      </c>
      <c r="AO19" s="55" t="s">
        <v>118</v>
      </c>
      <c r="AP19" s="32" t="s">
        <v>117</v>
      </c>
      <c r="AQ19" s="32" t="s">
        <v>118</v>
      </c>
    </row>
    <row r="20" spans="1:43" ht="12.75">
      <c r="A20" s="152"/>
      <c r="B20" s="65"/>
      <c r="C20" s="59"/>
      <c r="D20" s="36"/>
      <c r="E20" s="36"/>
      <c r="F20" s="59"/>
      <c r="G20" s="59"/>
      <c r="H20" s="36"/>
      <c r="I20" s="36"/>
      <c r="J20" s="59"/>
      <c r="K20" s="59"/>
      <c r="L20" s="36"/>
      <c r="M20" s="36"/>
      <c r="N20" s="59"/>
      <c r="O20" s="59"/>
      <c r="P20" s="36"/>
      <c r="Q20" s="36"/>
      <c r="R20" s="59"/>
      <c r="S20" s="59"/>
      <c r="T20" s="36"/>
      <c r="U20" s="36"/>
      <c r="V20" s="59"/>
      <c r="W20" s="59"/>
      <c r="X20" s="114"/>
      <c r="Y20" s="114"/>
      <c r="Z20" s="59"/>
      <c r="AA20" s="59"/>
      <c r="AB20" s="114"/>
      <c r="AC20" s="114"/>
      <c r="AD20" s="59"/>
      <c r="AE20" s="59"/>
      <c r="AF20" s="114"/>
      <c r="AG20" s="114"/>
      <c r="AH20" s="59"/>
      <c r="AI20" s="59"/>
      <c r="AJ20" s="114"/>
      <c r="AK20" s="114"/>
      <c r="AL20" s="59"/>
      <c r="AM20" s="184"/>
      <c r="AN20" s="114"/>
      <c r="AO20" s="114"/>
      <c r="AP20" s="59"/>
      <c r="AQ20" s="187"/>
    </row>
    <row r="21" spans="1:43" ht="12.75">
      <c r="A21" s="153" t="s">
        <v>121</v>
      </c>
      <c r="B21" s="123">
        <f>A4+B5+B7+B14</f>
        <v>30</v>
      </c>
      <c r="C21" s="124">
        <f>B21*1.03</f>
        <v>30.900000000000002</v>
      </c>
      <c r="D21" s="125">
        <f>A4+B5+B6+B7+B14</f>
        <v>55</v>
      </c>
      <c r="E21" s="125">
        <f>D21*1.03</f>
        <v>56.65</v>
      </c>
      <c r="F21" s="124">
        <f>A4+B5+B6+B7+B14</f>
        <v>55</v>
      </c>
      <c r="G21" s="124">
        <f>F21*1.03</f>
        <v>56.65</v>
      </c>
      <c r="H21" s="125">
        <f>A4+B5+B6+B7+B10+B14</f>
        <v>155</v>
      </c>
      <c r="I21" s="125">
        <f>H21*1.03</f>
        <v>159.65</v>
      </c>
      <c r="J21" s="124">
        <f>A4</f>
        <v>0</v>
      </c>
      <c r="K21" s="124">
        <f>J21/A2</f>
        <v>0</v>
      </c>
      <c r="L21" s="125">
        <f>A4+B5+B6+B7+B14</f>
        <v>55</v>
      </c>
      <c r="M21" s="125">
        <f>L21*1.03</f>
        <v>56.65</v>
      </c>
      <c r="N21" s="124">
        <f>A4+B5+B6+B7+B14</f>
        <v>55</v>
      </c>
      <c r="O21" s="124">
        <f>N21*1.03</f>
        <v>56.65</v>
      </c>
      <c r="P21" s="125">
        <f>A4+B5+B6+B7+B14</f>
        <v>55</v>
      </c>
      <c r="Q21" s="125">
        <f>P21*1.03</f>
        <v>56.65</v>
      </c>
      <c r="R21" s="124">
        <f>A4+B5+B6+B7+B12+B14</f>
        <v>105</v>
      </c>
      <c r="S21" s="124">
        <f>R21*1.03</f>
        <v>108.15</v>
      </c>
      <c r="T21" s="125">
        <f>A4+B5+B6+B7+B14</f>
        <v>55</v>
      </c>
      <c r="U21" s="125">
        <f>T21*1.03</f>
        <v>56.65</v>
      </c>
      <c r="V21" s="124">
        <f>A4+B5+B6+B7+B14</f>
        <v>55</v>
      </c>
      <c r="W21" s="124">
        <f>V21*1.03</f>
        <v>56.65</v>
      </c>
      <c r="X21" s="126">
        <f>A4+B5+B6+B7+B14</f>
        <v>55</v>
      </c>
      <c r="Y21" s="126">
        <f>X21*1.03</f>
        <v>56.65</v>
      </c>
      <c r="Z21" s="124">
        <f>A4+B5+B6+B7+B8+B9</f>
        <v>162</v>
      </c>
      <c r="AA21" s="124">
        <f>Z21*1.03</f>
        <v>166.86</v>
      </c>
      <c r="AB21" s="126">
        <f>A4+B5+B6+B7+B8+B9+B14</f>
        <v>167</v>
      </c>
      <c r="AC21" s="126">
        <f>AB21*1.03</f>
        <v>172.01</v>
      </c>
      <c r="AD21" s="180">
        <f>A4+B5+B6+B7+B8+B9+B14+B15</f>
        <v>192</v>
      </c>
      <c r="AE21" s="124">
        <f>AD21*1.03</f>
        <v>197.76</v>
      </c>
      <c r="AF21" s="126">
        <f>A4+B5+B7+B14</f>
        <v>30</v>
      </c>
      <c r="AG21" s="126">
        <f>AF21*1.03</f>
        <v>30.900000000000002</v>
      </c>
      <c r="AH21" s="124">
        <f>A4</f>
        <v>0</v>
      </c>
      <c r="AI21" s="124">
        <f>AH21*1.03</f>
        <v>0</v>
      </c>
      <c r="AJ21" s="126">
        <f>B13</f>
        <v>41</v>
      </c>
      <c r="AK21" s="126">
        <f>AJ21*1.03</f>
        <v>42.230000000000004</v>
      </c>
      <c r="AL21" s="124">
        <f>A4+B5+B6+B7+B13+B14</f>
        <v>96</v>
      </c>
      <c r="AM21" s="185">
        <f>AL21*1.03</f>
        <v>98.88</v>
      </c>
      <c r="AN21" s="126">
        <f>A4+B5+B6+B7+B14</f>
        <v>55</v>
      </c>
      <c r="AO21" s="126">
        <f>AN21*1.03</f>
        <v>56.65</v>
      </c>
      <c r="AP21" s="124">
        <f>A4</f>
        <v>0</v>
      </c>
      <c r="AQ21" s="188">
        <f>AP21*1.03</f>
        <v>0</v>
      </c>
    </row>
    <row r="22" spans="1:43" ht="12.75">
      <c r="A22" s="153"/>
      <c r="B22" s="66"/>
      <c r="C22" s="38"/>
      <c r="D22" s="39"/>
      <c r="E22" s="39"/>
      <c r="F22" s="38"/>
      <c r="G22" s="38"/>
      <c r="H22" s="39"/>
      <c r="I22" s="39"/>
      <c r="J22" s="38"/>
      <c r="K22" s="38"/>
      <c r="L22" s="39"/>
      <c r="M22" s="39"/>
      <c r="N22" s="38"/>
      <c r="O22" s="38"/>
      <c r="P22" s="39"/>
      <c r="Q22" s="39"/>
      <c r="R22" s="38"/>
      <c r="S22" s="38"/>
      <c r="T22" s="39"/>
      <c r="U22" s="39"/>
      <c r="V22" s="38"/>
      <c r="W22" s="38"/>
      <c r="X22" s="56"/>
      <c r="Y22" s="56"/>
      <c r="Z22" s="38"/>
      <c r="AA22" s="38"/>
      <c r="AB22" s="56"/>
      <c r="AC22" s="56"/>
      <c r="AD22" s="38"/>
      <c r="AE22" s="38"/>
      <c r="AF22" s="56"/>
      <c r="AG22" s="56"/>
      <c r="AH22" s="38"/>
      <c r="AI22" s="38"/>
      <c r="AJ22" s="56"/>
      <c r="AK22" s="56"/>
      <c r="AL22" s="38"/>
      <c r="AM22" s="181"/>
      <c r="AN22" s="56"/>
      <c r="AO22" s="56"/>
      <c r="AP22" s="38"/>
      <c r="AQ22" s="189"/>
    </row>
    <row r="23" spans="1:43" ht="12.75">
      <c r="A23" s="154" t="s">
        <v>182</v>
      </c>
      <c r="B23" s="119"/>
      <c r="C23" s="120">
        <f>C25+C45</f>
        <v>15.450000000000001</v>
      </c>
      <c r="D23" s="121"/>
      <c r="E23" s="121">
        <f>E25+E42</f>
        <v>40.825</v>
      </c>
      <c r="F23" s="120"/>
      <c r="G23" s="120">
        <f>G25+G45</f>
        <v>28.325</v>
      </c>
      <c r="H23" s="121"/>
      <c r="I23" s="121">
        <f>I25+I45</f>
        <v>79.825</v>
      </c>
      <c r="J23" s="120"/>
      <c r="K23" s="120">
        <f>K27+K44+K45+K46</f>
        <v>0</v>
      </c>
      <c r="L23" s="121"/>
      <c r="M23" s="121">
        <f>M25+M42</f>
        <v>28.325</v>
      </c>
      <c r="N23" s="120"/>
      <c r="O23" s="120">
        <f>O25+O42</f>
        <v>28.325</v>
      </c>
      <c r="P23" s="121"/>
      <c r="Q23" s="121">
        <f>Q25+Q42</f>
        <v>28.325</v>
      </c>
      <c r="R23" s="120"/>
      <c r="S23" s="120">
        <f>S25+S42</f>
        <v>54.075</v>
      </c>
      <c r="T23" s="121"/>
      <c r="U23" s="121">
        <f>U25+U42</f>
        <v>28.325</v>
      </c>
      <c r="V23" s="120"/>
      <c r="W23" s="120">
        <f>W25+W42</f>
        <v>28.325</v>
      </c>
      <c r="X23" s="122"/>
      <c r="Y23" s="122">
        <f>Y25+Y42</f>
        <v>28.325</v>
      </c>
      <c r="Z23" s="120"/>
      <c r="AA23" s="120">
        <f>AA25+AA38</f>
        <v>83.43</v>
      </c>
      <c r="AB23" s="122"/>
      <c r="AC23" s="122">
        <f>AC25+AC42</f>
        <v>86.005</v>
      </c>
      <c r="AD23" s="120"/>
      <c r="AE23" s="120">
        <f>AE25+AE42</f>
        <v>111.38</v>
      </c>
      <c r="AF23" s="122"/>
      <c r="AG23" s="122">
        <f>AG25+AG42</f>
        <v>15.450000000000001</v>
      </c>
      <c r="AH23" s="120"/>
      <c r="AI23" s="120">
        <f>AI27+AI45</f>
        <v>0</v>
      </c>
      <c r="AJ23" s="122"/>
      <c r="AK23" s="122">
        <f>AK25</f>
        <v>21.115000000000002</v>
      </c>
      <c r="AL23" s="120"/>
      <c r="AM23" s="186">
        <f>AM25+AM45</f>
        <v>49.44</v>
      </c>
      <c r="AN23" s="122"/>
      <c r="AO23" s="122">
        <f>E25+E42</f>
        <v>40.825</v>
      </c>
      <c r="AP23" s="120"/>
      <c r="AQ23" s="190">
        <f>AQ25+AQ42</f>
        <v>0</v>
      </c>
    </row>
    <row r="24" spans="1:43" ht="12.75">
      <c r="A24" s="155"/>
      <c r="B24" s="66"/>
      <c r="C24" s="38"/>
      <c r="D24" s="39"/>
      <c r="E24" s="39"/>
      <c r="F24" s="38"/>
      <c r="G24" s="38"/>
      <c r="H24" s="39"/>
      <c r="I24" s="39"/>
      <c r="J24" s="38"/>
      <c r="K24" s="38"/>
      <c r="L24" s="39"/>
      <c r="M24" s="39"/>
      <c r="N24" s="38"/>
      <c r="O24" s="38"/>
      <c r="P24" s="39"/>
      <c r="Q24" s="39"/>
      <c r="R24" s="38"/>
      <c r="S24" s="38"/>
      <c r="T24" s="39"/>
      <c r="U24" s="39"/>
      <c r="V24" s="38"/>
      <c r="W24" s="38"/>
      <c r="X24" s="56"/>
      <c r="Y24" s="56"/>
      <c r="Z24" s="38"/>
      <c r="AA24" s="38"/>
      <c r="AB24" s="56"/>
      <c r="AC24" s="56"/>
      <c r="AD24" s="38"/>
      <c r="AE24" s="38"/>
      <c r="AF24" s="56"/>
      <c r="AG24" s="56"/>
      <c r="AH24" s="38"/>
      <c r="AI24" s="38"/>
      <c r="AJ24" s="56"/>
      <c r="AK24" s="56"/>
      <c r="AL24" s="38"/>
      <c r="AM24" s="181"/>
      <c r="AN24" s="56"/>
      <c r="AO24" s="56"/>
      <c r="AP24" s="38"/>
      <c r="AQ24" s="189"/>
    </row>
    <row r="25" spans="1:43" ht="12.75">
      <c r="A25" s="156" t="s">
        <v>95</v>
      </c>
      <c r="B25" s="66">
        <f>SUM(B27:B38)</f>
        <v>30</v>
      </c>
      <c r="C25" s="38">
        <f>SUM(C26:C38)</f>
        <v>15.450000000000001</v>
      </c>
      <c r="D25" s="39">
        <f aca="true" t="shared" si="0" ref="D25:I25">SUM(D27:D38)</f>
        <v>55</v>
      </c>
      <c r="E25" s="39">
        <f t="shared" si="0"/>
        <v>40.825</v>
      </c>
      <c r="F25" s="38">
        <f t="shared" si="0"/>
        <v>55</v>
      </c>
      <c r="G25" s="38">
        <f t="shared" si="0"/>
        <v>28.325</v>
      </c>
      <c r="H25" s="39">
        <f t="shared" si="0"/>
        <v>155</v>
      </c>
      <c r="I25" s="39">
        <f t="shared" si="0"/>
        <v>79.825</v>
      </c>
      <c r="J25" s="38"/>
      <c r="K25" s="38"/>
      <c r="L25" s="39">
        <f>SUM(L27:L38)</f>
        <v>55</v>
      </c>
      <c r="M25" s="39">
        <f>SUM(M27:M38)</f>
        <v>28.325</v>
      </c>
      <c r="N25" s="38">
        <f>SUM(N27:N38)</f>
        <v>55</v>
      </c>
      <c r="O25" s="38">
        <f aca="true" t="shared" si="1" ref="O25:V25">SUM(O26:O38)</f>
        <v>28.325</v>
      </c>
      <c r="P25" s="39">
        <f t="shared" si="1"/>
        <v>55</v>
      </c>
      <c r="Q25" s="39">
        <f t="shared" si="1"/>
        <v>28.325</v>
      </c>
      <c r="R25" s="38">
        <f t="shared" si="1"/>
        <v>105</v>
      </c>
      <c r="S25" s="38">
        <f t="shared" si="1"/>
        <v>54.075</v>
      </c>
      <c r="T25" s="39">
        <f t="shared" si="1"/>
        <v>55</v>
      </c>
      <c r="U25" s="39">
        <f t="shared" si="1"/>
        <v>28.325</v>
      </c>
      <c r="V25" s="38">
        <f t="shared" si="1"/>
        <v>55</v>
      </c>
      <c r="W25" s="38">
        <f>SUM(W27:W38)</f>
        <v>28.325</v>
      </c>
      <c r="X25" s="56">
        <f aca="true" t="shared" si="2" ref="X25:AC25">SUM(X26:X38)</f>
        <v>55</v>
      </c>
      <c r="Y25" s="56">
        <f t="shared" si="2"/>
        <v>28.325</v>
      </c>
      <c r="Z25" s="38">
        <f t="shared" si="2"/>
        <v>162</v>
      </c>
      <c r="AA25" s="38">
        <f t="shared" si="2"/>
        <v>83.43</v>
      </c>
      <c r="AB25" s="56">
        <f t="shared" si="2"/>
        <v>167</v>
      </c>
      <c r="AC25" s="56">
        <f t="shared" si="2"/>
        <v>86.005</v>
      </c>
      <c r="AD25" s="38">
        <f>SUM(AB26:AB38)</f>
        <v>167</v>
      </c>
      <c r="AE25" s="38">
        <f>SUM(AE26:AE38)</f>
        <v>111.38</v>
      </c>
      <c r="AF25" s="56">
        <f>SUM(AF26:AF38)</f>
        <v>30</v>
      </c>
      <c r="AG25" s="56">
        <f>SUM(AG26:AG38)</f>
        <v>15.450000000000001</v>
      </c>
      <c r="AH25" s="38"/>
      <c r="AI25" s="38"/>
      <c r="AJ25" s="56">
        <f>SUM(AJ26:AJ38)</f>
        <v>41</v>
      </c>
      <c r="AK25" s="56">
        <f>SUM(AK26:AK38)</f>
        <v>21.115000000000002</v>
      </c>
      <c r="AL25" s="38">
        <f>SUM(AL26:AL38)</f>
        <v>96</v>
      </c>
      <c r="AM25" s="181">
        <f>SUM(AM26:AM38)</f>
        <v>49.44</v>
      </c>
      <c r="AN25" s="56">
        <f>SUM(AN27:AN38)</f>
        <v>55</v>
      </c>
      <c r="AO25" s="56">
        <f>SUM(AO27:AO38)</f>
        <v>28.325</v>
      </c>
      <c r="AP25" s="38">
        <f>SUM(AP27:AP38)</f>
        <v>0</v>
      </c>
      <c r="AQ25" s="189">
        <f>SUM(AQ27:AQ38)</f>
        <v>0</v>
      </c>
    </row>
    <row r="26" spans="1:43" ht="12.75">
      <c r="A26" s="157" t="s">
        <v>96</v>
      </c>
      <c r="B26" s="66"/>
      <c r="C26" s="38"/>
      <c r="D26" s="39"/>
      <c r="E26" s="39"/>
      <c r="F26" s="38"/>
      <c r="G26" s="38"/>
      <c r="H26" s="39"/>
      <c r="I26" s="39"/>
      <c r="J26" s="38"/>
      <c r="K26" s="38"/>
      <c r="L26" s="39"/>
      <c r="M26" s="39"/>
      <c r="N26" s="38"/>
      <c r="O26" s="38"/>
      <c r="P26" s="39"/>
      <c r="Q26" s="39"/>
      <c r="R26" s="38"/>
      <c r="S26" s="38"/>
      <c r="T26" s="39"/>
      <c r="U26" s="39"/>
      <c r="V26" s="38"/>
      <c r="W26" s="38"/>
      <c r="X26" s="56"/>
      <c r="Y26" s="56"/>
      <c r="Z26" s="38"/>
      <c r="AA26" s="38"/>
      <c r="AB26" s="56"/>
      <c r="AC26" s="56"/>
      <c r="AD26" s="38"/>
      <c r="AE26" s="38"/>
      <c r="AF26" s="56"/>
      <c r="AG26" s="56"/>
      <c r="AH26" s="38"/>
      <c r="AI26" s="38"/>
      <c r="AJ26" s="56"/>
      <c r="AK26" s="56"/>
      <c r="AL26" s="38"/>
      <c r="AM26" s="181"/>
      <c r="AN26" s="56"/>
      <c r="AO26" s="56"/>
      <c r="AP26" s="38"/>
      <c r="AQ26" s="189"/>
    </row>
    <row r="27" spans="1:43" ht="12.75">
      <c r="A27" s="158" t="s">
        <v>112</v>
      </c>
      <c r="B27" s="66"/>
      <c r="C27" s="74">
        <f>(C21-B21)/A2</f>
        <v>0.45000000000000107</v>
      </c>
      <c r="D27" s="39"/>
      <c r="E27" s="39">
        <f>(E21-B21)/A2</f>
        <v>13.325</v>
      </c>
      <c r="F27" s="38"/>
      <c r="G27" s="38">
        <f>(G21-F21)/A2</f>
        <v>0.8249999999999993</v>
      </c>
      <c r="H27" s="39"/>
      <c r="I27" s="39">
        <f>(I21-H21)/A2</f>
        <v>2.325000000000003</v>
      </c>
      <c r="J27" s="38"/>
      <c r="K27" s="74">
        <f>(A4*0.04)/A2</f>
        <v>0</v>
      </c>
      <c r="L27" s="39"/>
      <c r="M27" s="39">
        <f>(M21-L21)/A2</f>
        <v>0.8249999999999993</v>
      </c>
      <c r="N27" s="38"/>
      <c r="O27" s="38">
        <f>(O21-N21)/A2</f>
        <v>0.8249999999999993</v>
      </c>
      <c r="P27" s="39"/>
      <c r="Q27" s="39">
        <f>(Q21-P21)/A2</f>
        <v>0.8249999999999993</v>
      </c>
      <c r="R27" s="38"/>
      <c r="S27" s="38">
        <f>(S21-R21)/A2</f>
        <v>1.5750000000000028</v>
      </c>
      <c r="T27" s="39"/>
      <c r="U27" s="39">
        <f>(U21-T21)/A2</f>
        <v>0.8249999999999993</v>
      </c>
      <c r="V27" s="38"/>
      <c r="W27" s="38">
        <f>(W21-V21)/A2</f>
        <v>0.8249999999999993</v>
      </c>
      <c r="X27" s="56"/>
      <c r="Y27" s="56">
        <f>(Y21-X21)/A2</f>
        <v>0.8249999999999993</v>
      </c>
      <c r="Z27" s="38"/>
      <c r="AA27" s="38">
        <f>(AA21-Z21)/A2</f>
        <v>2.430000000000007</v>
      </c>
      <c r="AB27" s="56"/>
      <c r="AC27" s="56">
        <f>(AC21-AB21)/A2</f>
        <v>2.5049999999999955</v>
      </c>
      <c r="AD27" s="38"/>
      <c r="AE27" s="38">
        <f>(AE21-AB21)/A2</f>
        <v>15.379999999999995</v>
      </c>
      <c r="AF27" s="56"/>
      <c r="AG27" s="56">
        <f>(AG21-AF21)/A2</f>
        <v>0.45000000000000107</v>
      </c>
      <c r="AH27" s="38"/>
      <c r="AI27" s="38">
        <f>(AI21-AH21)/A2</f>
        <v>0</v>
      </c>
      <c r="AJ27" s="56"/>
      <c r="AK27" s="56">
        <f>(AK21-AJ21)/A2</f>
        <v>0.615000000000002</v>
      </c>
      <c r="AL27" s="38"/>
      <c r="AM27" s="181">
        <f>(AM21-AL21)/A2</f>
        <v>1.4399999999999977</v>
      </c>
      <c r="AN27" s="56"/>
      <c r="AO27" s="56">
        <f>(AO21-AN21)/A2</f>
        <v>0.8249999999999993</v>
      </c>
      <c r="AP27" s="38"/>
      <c r="AQ27" s="189">
        <f>(AQ21-AP21)/A2</f>
        <v>0</v>
      </c>
    </row>
    <row r="28" spans="1:43" ht="12.75">
      <c r="A28" s="159" t="s">
        <v>207</v>
      </c>
      <c r="B28" s="66"/>
      <c r="C28" s="38"/>
      <c r="D28" s="74">
        <f>B6</f>
        <v>25</v>
      </c>
      <c r="E28" s="39">
        <f>B6/A2</f>
        <v>12.5</v>
      </c>
      <c r="F28" s="74">
        <f>B6</f>
        <v>25</v>
      </c>
      <c r="G28" s="38">
        <f>B6/A2</f>
        <v>12.5</v>
      </c>
      <c r="H28" s="39">
        <f>B6</f>
        <v>25</v>
      </c>
      <c r="I28" s="39">
        <f>B6/A2</f>
        <v>12.5</v>
      </c>
      <c r="J28" s="38"/>
      <c r="K28" s="38"/>
      <c r="L28" s="39">
        <f>B6</f>
        <v>25</v>
      </c>
      <c r="M28" s="39">
        <f>B6/A2</f>
        <v>12.5</v>
      </c>
      <c r="N28" s="38">
        <f>B6</f>
        <v>25</v>
      </c>
      <c r="O28" s="38">
        <f>B6/A2</f>
        <v>12.5</v>
      </c>
      <c r="P28" s="39">
        <f>B6</f>
        <v>25</v>
      </c>
      <c r="Q28" s="39">
        <f>B6/A2</f>
        <v>12.5</v>
      </c>
      <c r="R28" s="38">
        <f>B6</f>
        <v>25</v>
      </c>
      <c r="S28" s="38">
        <f>B6/A2</f>
        <v>12.5</v>
      </c>
      <c r="T28" s="39">
        <f>B6</f>
        <v>25</v>
      </c>
      <c r="U28" s="39">
        <f>B6/A2</f>
        <v>12.5</v>
      </c>
      <c r="V28" s="38">
        <f>B6</f>
        <v>25</v>
      </c>
      <c r="W28" s="38">
        <f>B6/A2</f>
        <v>12.5</v>
      </c>
      <c r="X28" s="56">
        <f>B6</f>
        <v>25</v>
      </c>
      <c r="Y28" s="56">
        <f>B6/A2</f>
        <v>12.5</v>
      </c>
      <c r="Z28" s="38">
        <f>B6</f>
        <v>25</v>
      </c>
      <c r="AA28" s="38">
        <f>B6/A2</f>
        <v>12.5</v>
      </c>
      <c r="AB28" s="56">
        <f>B6</f>
        <v>25</v>
      </c>
      <c r="AC28" s="56">
        <f>B6/A2</f>
        <v>12.5</v>
      </c>
      <c r="AD28" s="38">
        <f>B6</f>
        <v>25</v>
      </c>
      <c r="AE28" s="38">
        <f>B6/A2</f>
        <v>12.5</v>
      </c>
      <c r="AF28" s="56"/>
      <c r="AG28" s="56"/>
      <c r="AH28" s="74"/>
      <c r="AI28" s="74"/>
      <c r="AJ28" s="56"/>
      <c r="AK28" s="56"/>
      <c r="AL28" s="38">
        <f>B6</f>
        <v>25</v>
      </c>
      <c r="AM28" s="181">
        <f>B6/A2</f>
        <v>12.5</v>
      </c>
      <c r="AN28" s="56">
        <f>B6</f>
        <v>25</v>
      </c>
      <c r="AO28" s="195">
        <f>B6/A2</f>
        <v>12.5</v>
      </c>
      <c r="AP28" s="74"/>
      <c r="AQ28" s="191"/>
    </row>
    <row r="29" spans="1:43" ht="12.75">
      <c r="A29" s="159" t="s">
        <v>106</v>
      </c>
      <c r="B29" s="66">
        <f>B7</f>
        <v>25</v>
      </c>
      <c r="C29" s="38">
        <f>B7/A2</f>
        <v>12.5</v>
      </c>
      <c r="D29" s="39">
        <f>B7</f>
        <v>25</v>
      </c>
      <c r="E29" s="39">
        <f>B7/A2</f>
        <v>12.5</v>
      </c>
      <c r="F29" s="74">
        <f>B7</f>
        <v>25</v>
      </c>
      <c r="G29" s="38">
        <f>B7/A2</f>
        <v>12.5</v>
      </c>
      <c r="H29" s="39">
        <f>B7</f>
        <v>25</v>
      </c>
      <c r="I29" s="39">
        <f>B7/A2</f>
        <v>12.5</v>
      </c>
      <c r="J29" s="38"/>
      <c r="K29" s="38"/>
      <c r="L29" s="39">
        <f>B7</f>
        <v>25</v>
      </c>
      <c r="M29" s="39">
        <f>B7/A2</f>
        <v>12.5</v>
      </c>
      <c r="N29" s="38">
        <f>B7</f>
        <v>25</v>
      </c>
      <c r="O29" s="38">
        <f>B7/A2</f>
        <v>12.5</v>
      </c>
      <c r="P29" s="39">
        <f>B7</f>
        <v>25</v>
      </c>
      <c r="Q29" s="39">
        <f>B7/A2</f>
        <v>12.5</v>
      </c>
      <c r="R29" s="38">
        <f>B7</f>
        <v>25</v>
      </c>
      <c r="S29" s="38">
        <f>B7/A2</f>
        <v>12.5</v>
      </c>
      <c r="T29" s="39">
        <f>B7</f>
        <v>25</v>
      </c>
      <c r="U29" s="39">
        <f>B7/A2</f>
        <v>12.5</v>
      </c>
      <c r="V29" s="38">
        <f>B7</f>
        <v>25</v>
      </c>
      <c r="W29" s="38">
        <f>B7/A2</f>
        <v>12.5</v>
      </c>
      <c r="X29" s="56">
        <f>B7</f>
        <v>25</v>
      </c>
      <c r="Y29" s="56">
        <f>B7/A2</f>
        <v>12.5</v>
      </c>
      <c r="Z29" s="38">
        <f>B7</f>
        <v>25</v>
      </c>
      <c r="AA29" s="38">
        <f>B7/A2</f>
        <v>12.5</v>
      </c>
      <c r="AB29" s="56">
        <f>B7</f>
        <v>25</v>
      </c>
      <c r="AC29" s="56">
        <f>B7/A2</f>
        <v>12.5</v>
      </c>
      <c r="AD29" s="38">
        <f>B7</f>
        <v>25</v>
      </c>
      <c r="AE29" s="38">
        <f>B7/A2</f>
        <v>12.5</v>
      </c>
      <c r="AF29" s="56">
        <f>B7</f>
        <v>25</v>
      </c>
      <c r="AG29" s="56">
        <f>B7/A2</f>
        <v>12.5</v>
      </c>
      <c r="AH29" s="74"/>
      <c r="AI29" s="74"/>
      <c r="AJ29" s="56"/>
      <c r="AK29" s="56"/>
      <c r="AL29" s="38">
        <f>B7</f>
        <v>25</v>
      </c>
      <c r="AM29" s="181">
        <f>B7/A2</f>
        <v>12.5</v>
      </c>
      <c r="AN29" s="56">
        <f>B7</f>
        <v>25</v>
      </c>
      <c r="AO29" s="195">
        <f>B7/A2</f>
        <v>12.5</v>
      </c>
      <c r="AP29" s="74"/>
      <c r="AQ29" s="191"/>
    </row>
    <row r="30" spans="1:43" ht="12.75">
      <c r="A30" s="159" t="s">
        <v>208</v>
      </c>
      <c r="B30" s="66"/>
      <c r="C30" s="38"/>
      <c r="D30" s="39"/>
      <c r="E30" s="39"/>
      <c r="F30" s="38"/>
      <c r="G30" s="38"/>
      <c r="H30" s="39"/>
      <c r="I30" s="39"/>
      <c r="J30" s="38"/>
      <c r="K30" s="38"/>
      <c r="L30" s="39"/>
      <c r="M30" s="39"/>
      <c r="N30" s="38"/>
      <c r="O30" s="38"/>
      <c r="P30" s="39"/>
      <c r="Q30" s="39"/>
      <c r="R30" s="38"/>
      <c r="S30" s="38"/>
      <c r="T30" s="39"/>
      <c r="U30" s="39"/>
      <c r="V30" s="38"/>
      <c r="W30" s="38"/>
      <c r="X30" s="56"/>
      <c r="Y30" s="56"/>
      <c r="Z30" s="74">
        <f>B8</f>
        <v>100</v>
      </c>
      <c r="AA30" s="38">
        <f>B8/A2</f>
        <v>50</v>
      </c>
      <c r="AB30" s="74">
        <f>B8</f>
        <v>100</v>
      </c>
      <c r="AC30" s="56">
        <f>B8/A2</f>
        <v>50</v>
      </c>
      <c r="AD30" s="38">
        <f>B8</f>
        <v>100</v>
      </c>
      <c r="AE30" s="38">
        <f>B8/A2</f>
        <v>50</v>
      </c>
      <c r="AF30" s="56"/>
      <c r="AG30" s="56"/>
      <c r="AH30" s="38"/>
      <c r="AI30" s="38"/>
      <c r="AJ30" s="56"/>
      <c r="AK30" s="56"/>
      <c r="AL30" s="38"/>
      <c r="AM30" s="181"/>
      <c r="AN30" s="56"/>
      <c r="AO30" s="56"/>
      <c r="AP30" s="38"/>
      <c r="AQ30" s="189"/>
    </row>
    <row r="31" spans="1:43" ht="12.75">
      <c r="A31" s="159" t="s">
        <v>203</v>
      </c>
      <c r="B31" s="66"/>
      <c r="C31" s="38"/>
      <c r="D31" s="39"/>
      <c r="E31" s="39"/>
      <c r="F31" s="38"/>
      <c r="G31" s="38"/>
      <c r="H31" s="39"/>
      <c r="I31" s="39"/>
      <c r="J31" s="38"/>
      <c r="K31" s="38"/>
      <c r="L31" s="39"/>
      <c r="M31" s="39"/>
      <c r="N31" s="38"/>
      <c r="O31" s="38"/>
      <c r="P31" s="39"/>
      <c r="Q31" s="39"/>
      <c r="R31" s="38"/>
      <c r="S31" s="38"/>
      <c r="T31" s="39"/>
      <c r="U31" s="39"/>
      <c r="V31" s="38"/>
      <c r="W31" s="38"/>
      <c r="X31" s="56"/>
      <c r="Y31" s="56"/>
      <c r="Z31" s="74">
        <f>B9</f>
        <v>12</v>
      </c>
      <c r="AA31" s="38">
        <f>B9/A2</f>
        <v>6</v>
      </c>
      <c r="AB31" s="74">
        <f>B9</f>
        <v>12</v>
      </c>
      <c r="AC31" s="56">
        <f>B9/A2</f>
        <v>6</v>
      </c>
      <c r="AD31" s="38">
        <f>B9</f>
        <v>12</v>
      </c>
      <c r="AE31" s="38">
        <f>B9/A2</f>
        <v>6</v>
      </c>
      <c r="AF31" s="56"/>
      <c r="AG31" s="56"/>
      <c r="AH31" s="38"/>
      <c r="AI31" s="38"/>
      <c r="AJ31" s="56"/>
      <c r="AK31" s="56"/>
      <c r="AL31" s="38"/>
      <c r="AM31" s="181"/>
      <c r="AN31" s="56"/>
      <c r="AO31" s="56"/>
      <c r="AP31" s="38"/>
      <c r="AQ31" s="189"/>
    </row>
    <row r="32" spans="1:43" ht="12.75">
      <c r="A32" s="159" t="s">
        <v>116</v>
      </c>
      <c r="B32" s="66"/>
      <c r="C32" s="38"/>
      <c r="D32" s="39"/>
      <c r="E32" s="39"/>
      <c r="F32" s="38"/>
      <c r="G32" s="38"/>
      <c r="H32" s="74">
        <f>B10</f>
        <v>100</v>
      </c>
      <c r="I32" s="39">
        <f>B10/A2</f>
        <v>50</v>
      </c>
      <c r="J32" s="38"/>
      <c r="K32" s="38"/>
      <c r="L32" s="39"/>
      <c r="M32" s="39"/>
      <c r="N32" s="38"/>
      <c r="O32" s="38"/>
      <c r="P32" s="39"/>
      <c r="Q32" s="39"/>
      <c r="R32" s="38"/>
      <c r="S32" s="38"/>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59" t="s">
        <v>123</v>
      </c>
      <c r="B33" s="66"/>
      <c r="C33" s="38"/>
      <c r="D33" s="39"/>
      <c r="E33" s="39"/>
      <c r="F33" s="38"/>
      <c r="G33" s="38"/>
      <c r="H33" s="39"/>
      <c r="I33" s="39"/>
      <c r="J33" s="38"/>
      <c r="K33" s="38"/>
      <c r="L33" s="39"/>
      <c r="M33" s="39"/>
      <c r="N33" s="38"/>
      <c r="O33" s="38"/>
      <c r="P33" s="39"/>
      <c r="Q33" s="39"/>
      <c r="R33" s="74">
        <f>B12</f>
        <v>50</v>
      </c>
      <c r="S33" s="67">
        <f>R33/A2</f>
        <v>25</v>
      </c>
      <c r="T33" s="39"/>
      <c r="U33" s="39"/>
      <c r="V33" s="38"/>
      <c r="W33" s="38"/>
      <c r="X33" s="56"/>
      <c r="Y33" s="56"/>
      <c r="Z33" s="38"/>
      <c r="AA33" s="38"/>
      <c r="AB33" s="56"/>
      <c r="AC33" s="56"/>
      <c r="AD33" s="38"/>
      <c r="AE33" s="38"/>
      <c r="AF33" s="56"/>
      <c r="AG33" s="56"/>
      <c r="AH33" s="38"/>
      <c r="AI33" s="38"/>
      <c r="AJ33" s="56"/>
      <c r="AK33" s="56"/>
      <c r="AL33" s="38"/>
      <c r="AM33" s="181"/>
      <c r="AN33" s="56"/>
      <c r="AO33" s="56"/>
      <c r="AP33" s="38"/>
      <c r="AQ33" s="189"/>
    </row>
    <row r="34" spans="1:43" ht="12.75">
      <c r="A34" s="162" t="s">
        <v>194</v>
      </c>
      <c r="B34" s="164">
        <f>B14</f>
        <v>5</v>
      </c>
      <c r="C34" s="165">
        <f>B14/A2</f>
        <v>2.5</v>
      </c>
      <c r="D34" s="168">
        <f>B14</f>
        <v>5</v>
      </c>
      <c r="E34" s="168">
        <f>B14/A2</f>
        <v>2.5</v>
      </c>
      <c r="F34" s="165">
        <f>B14</f>
        <v>5</v>
      </c>
      <c r="G34" s="165">
        <f>B14/A2</f>
        <v>2.5</v>
      </c>
      <c r="H34" s="168">
        <f>B14</f>
        <v>5</v>
      </c>
      <c r="I34" s="168">
        <f>B14/A2</f>
        <v>2.5</v>
      </c>
      <c r="J34" s="165"/>
      <c r="K34" s="165"/>
      <c r="L34" s="168">
        <f>B14</f>
        <v>5</v>
      </c>
      <c r="M34" s="168">
        <f>B14/A2</f>
        <v>2.5</v>
      </c>
      <c r="N34" s="165">
        <f>B14</f>
        <v>5</v>
      </c>
      <c r="O34" s="165">
        <f>B14/A2</f>
        <v>2.5</v>
      </c>
      <c r="P34" s="168">
        <f>B14</f>
        <v>5</v>
      </c>
      <c r="Q34" s="168">
        <f>B14/A2</f>
        <v>2.5</v>
      </c>
      <c r="R34" s="165">
        <f>B14</f>
        <v>5</v>
      </c>
      <c r="S34" s="167">
        <f>B14/A2</f>
        <v>2.5</v>
      </c>
      <c r="T34" s="168">
        <f>B14</f>
        <v>5</v>
      </c>
      <c r="U34" s="168">
        <f>B14/A2</f>
        <v>2.5</v>
      </c>
      <c r="V34" s="165">
        <f>B14</f>
        <v>5</v>
      </c>
      <c r="W34" s="165">
        <f>B14/A2</f>
        <v>2.5</v>
      </c>
      <c r="X34" s="168">
        <f>B14</f>
        <v>5</v>
      </c>
      <c r="Y34" s="168">
        <f>B14/A2</f>
        <v>2.5</v>
      </c>
      <c r="Z34" s="165"/>
      <c r="AA34" s="165"/>
      <c r="AB34" s="168">
        <f>B14</f>
        <v>5</v>
      </c>
      <c r="AC34" s="168">
        <f>B14/A2</f>
        <v>2.5</v>
      </c>
      <c r="AD34" s="165">
        <f>B14</f>
        <v>5</v>
      </c>
      <c r="AE34" s="165">
        <f>B14/A2</f>
        <v>2.5</v>
      </c>
      <c r="AF34" s="168">
        <f>B14</f>
        <v>5</v>
      </c>
      <c r="AG34" s="168">
        <f>B14/A2</f>
        <v>2.5</v>
      </c>
      <c r="AH34" s="178"/>
      <c r="AI34" s="178"/>
      <c r="AJ34" s="168"/>
      <c r="AK34" s="168"/>
      <c r="AL34" s="165">
        <f>B14</f>
        <v>5</v>
      </c>
      <c r="AM34" s="196">
        <f>B14/A2</f>
        <v>2.5</v>
      </c>
      <c r="AN34" s="168">
        <f>B14</f>
        <v>5</v>
      </c>
      <c r="AO34" s="168">
        <f>B14/A2</f>
        <v>2.5</v>
      </c>
      <c r="AP34" s="178"/>
      <c r="AQ34" s="197"/>
    </row>
    <row r="35" spans="1:43" ht="12.75">
      <c r="A35" s="162" t="s">
        <v>209</v>
      </c>
      <c r="B35" s="164"/>
      <c r="C35" s="165"/>
      <c r="D35" s="168"/>
      <c r="E35" s="168"/>
      <c r="F35" s="165"/>
      <c r="G35" s="165"/>
      <c r="H35" s="168"/>
      <c r="I35" s="168"/>
      <c r="J35" s="165"/>
      <c r="K35" s="165"/>
      <c r="L35" s="168"/>
      <c r="M35" s="168"/>
      <c r="N35" s="165"/>
      <c r="O35" s="165"/>
      <c r="P35" s="168"/>
      <c r="Q35" s="168"/>
      <c r="R35" s="165"/>
      <c r="S35" s="167"/>
      <c r="T35" s="168"/>
      <c r="U35" s="168"/>
      <c r="V35" s="165"/>
      <c r="W35" s="165"/>
      <c r="X35" s="168"/>
      <c r="Y35" s="168"/>
      <c r="Z35" s="165"/>
      <c r="AA35" s="165"/>
      <c r="AB35" s="168"/>
      <c r="AC35" s="168"/>
      <c r="AD35" s="165">
        <f>B15</f>
        <v>25</v>
      </c>
      <c r="AE35" s="165">
        <f>B15/A2</f>
        <v>12.5</v>
      </c>
      <c r="AF35" s="168"/>
      <c r="AG35" s="168"/>
      <c r="AH35" s="165"/>
      <c r="AI35" s="165"/>
      <c r="AJ35" s="168"/>
      <c r="AK35" s="168"/>
      <c r="AL35" s="165"/>
      <c r="AM35" s="196"/>
      <c r="AN35" s="168"/>
      <c r="AO35" s="168"/>
      <c r="AP35" s="165"/>
      <c r="AQ35" s="197"/>
    </row>
    <row r="36" spans="1:43" ht="12.75">
      <c r="A36" s="160" t="s">
        <v>113</v>
      </c>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74">
        <f>B13</f>
        <v>41</v>
      </c>
      <c r="AK36" s="56">
        <f>B13/A2</f>
        <v>20.5</v>
      </c>
      <c r="AL36" s="74">
        <f>B13</f>
        <v>41</v>
      </c>
      <c r="AM36" s="181">
        <f>AL36/A2</f>
        <v>20.5</v>
      </c>
      <c r="AN36" s="56"/>
      <c r="AO36" s="56"/>
      <c r="AP36" s="38"/>
      <c r="AQ36" s="189"/>
    </row>
    <row r="37" spans="1:43" ht="12.75">
      <c r="A37" s="159"/>
      <c r="B37" s="66"/>
      <c r="C37" s="38"/>
      <c r="D37" s="39"/>
      <c r="E37" s="39"/>
      <c r="F37" s="38"/>
      <c r="G37" s="38"/>
      <c r="H37" s="39"/>
      <c r="I37" s="39"/>
      <c r="J37" s="38"/>
      <c r="K37" s="38"/>
      <c r="L37" s="39"/>
      <c r="M37" s="39"/>
      <c r="N37" s="38"/>
      <c r="O37" s="38"/>
      <c r="P37" s="39"/>
      <c r="Q37" s="39"/>
      <c r="R37" s="38"/>
      <c r="S37" s="38"/>
      <c r="T37" s="39"/>
      <c r="U37" s="39"/>
      <c r="V37" s="38"/>
      <c r="W37" s="38"/>
      <c r="X37" s="56"/>
      <c r="Y37" s="56"/>
      <c r="Z37" s="38"/>
      <c r="AA37" s="38"/>
      <c r="AB37" s="56"/>
      <c r="AC37" s="56"/>
      <c r="AD37" s="38"/>
      <c r="AE37" s="38"/>
      <c r="AF37" s="56"/>
      <c r="AG37" s="56"/>
      <c r="AH37" s="38"/>
      <c r="AI37" s="38"/>
      <c r="AJ37" s="56"/>
      <c r="AK37" s="56"/>
      <c r="AL37" s="38"/>
      <c r="AM37" s="181"/>
      <c r="AN37" s="56"/>
      <c r="AO37" s="56"/>
      <c r="AP37" s="38"/>
      <c r="AQ37" s="189"/>
    </row>
    <row r="38" spans="1:43" ht="12.75">
      <c r="A38" s="161" t="s">
        <v>109</v>
      </c>
      <c r="B38" s="66">
        <f>A4*1.075</f>
        <v>0</v>
      </c>
      <c r="C38" s="38">
        <f>(A4*1.075)/A2</f>
        <v>0</v>
      </c>
      <c r="D38" s="47">
        <f>A4*1.075</f>
        <v>0</v>
      </c>
      <c r="E38" s="39">
        <f>(A4*1.075)/A2</f>
        <v>0</v>
      </c>
      <c r="F38" s="127">
        <f>A4*1.075</f>
        <v>0</v>
      </c>
      <c r="G38" s="38">
        <f>(A4*1.075)/A2</f>
        <v>0</v>
      </c>
      <c r="H38" s="47">
        <f>A4*1.075</f>
        <v>0</v>
      </c>
      <c r="I38" s="39">
        <f>(A4*1.075)/A2</f>
        <v>0</v>
      </c>
      <c r="J38" s="38"/>
      <c r="K38" s="38"/>
      <c r="L38" s="47">
        <f>A4*1.075</f>
        <v>0</v>
      </c>
      <c r="M38" s="39">
        <f>(A4*1.075)/A2</f>
        <v>0</v>
      </c>
      <c r="N38" s="38">
        <f>A4*1.075</f>
        <v>0</v>
      </c>
      <c r="O38" s="38">
        <f>(A4*1.075)/A2</f>
        <v>0</v>
      </c>
      <c r="P38" s="47">
        <f>A4*1.075</f>
        <v>0</v>
      </c>
      <c r="Q38" s="39">
        <f>(A4*1.075)/A2</f>
        <v>0</v>
      </c>
      <c r="R38" s="48">
        <f>A4*1.075</f>
        <v>0</v>
      </c>
      <c r="S38" s="38">
        <f>(A4*1.075)/A2</f>
        <v>0</v>
      </c>
      <c r="T38" s="47">
        <f>A4*1.075</f>
        <v>0</v>
      </c>
      <c r="U38" s="39">
        <f>(A4*1.075)/A2</f>
        <v>0</v>
      </c>
      <c r="V38" s="48">
        <f>A4*1.075</f>
        <v>0</v>
      </c>
      <c r="W38" s="38">
        <f>(A4*1.075)/A2</f>
        <v>0</v>
      </c>
      <c r="X38" s="128">
        <f>A4*1.075</f>
        <v>0</v>
      </c>
      <c r="Y38" s="56">
        <f>(A4*1.075)/A2</f>
        <v>0</v>
      </c>
      <c r="Z38" s="38">
        <f>A4*1.075</f>
        <v>0</v>
      </c>
      <c r="AA38" s="38">
        <f>(A4*1.075)/A2</f>
        <v>0</v>
      </c>
      <c r="AB38" s="56">
        <f>A4*1.075</f>
        <v>0</v>
      </c>
      <c r="AC38" s="56">
        <f>(A4*1.075)/A2</f>
        <v>0</v>
      </c>
      <c r="AD38" s="38">
        <f>A4*1.075</f>
        <v>0</v>
      </c>
      <c r="AE38" s="38">
        <f>(A4*1.075)/A2</f>
        <v>0</v>
      </c>
      <c r="AF38" s="56">
        <f>A4*1.075</f>
        <v>0</v>
      </c>
      <c r="AG38" s="56">
        <f>(A4*1.075)/A2</f>
        <v>0</v>
      </c>
      <c r="AH38" s="38"/>
      <c r="AI38" s="38"/>
      <c r="AJ38" s="56"/>
      <c r="AK38" s="56"/>
      <c r="AL38" s="38">
        <f>A4*1.075</f>
        <v>0</v>
      </c>
      <c r="AM38" s="181">
        <f>(A4*1.075)/A2</f>
        <v>0</v>
      </c>
      <c r="AN38" s="210">
        <f>A4*1.075</f>
        <v>0</v>
      </c>
      <c r="AO38" s="116">
        <f>(A4*1.075)/A2</f>
        <v>0</v>
      </c>
      <c r="AP38" s="209">
        <v>0</v>
      </c>
      <c r="AQ38" s="192">
        <v>0</v>
      </c>
    </row>
    <row r="39" spans="1:43" ht="12.75">
      <c r="A39" s="160" t="s">
        <v>210</v>
      </c>
      <c r="B39" s="66">
        <f aca="true" t="shared" si="3" ref="B39:G39">B38*0.1116</f>
        <v>0</v>
      </c>
      <c r="C39" s="49">
        <f>C38*0.1116</f>
        <v>0</v>
      </c>
      <c r="D39" s="39">
        <f>B38*0.1116</f>
        <v>0</v>
      </c>
      <c r="E39" s="50">
        <f t="shared" si="3"/>
        <v>0</v>
      </c>
      <c r="F39" s="38">
        <f t="shared" si="3"/>
        <v>0</v>
      </c>
      <c r="G39" s="49">
        <f t="shared" si="3"/>
        <v>0</v>
      </c>
      <c r="H39" s="39">
        <f>H38*0.1116</f>
        <v>0</v>
      </c>
      <c r="I39" s="50">
        <f>I38*0.1116</f>
        <v>0</v>
      </c>
      <c r="J39" s="38"/>
      <c r="K39" s="38"/>
      <c r="L39" s="39">
        <f aca="true" t="shared" si="4" ref="L39:AC39">L38*0.1116</f>
        <v>0</v>
      </c>
      <c r="M39" s="50">
        <f t="shared" si="4"/>
        <v>0</v>
      </c>
      <c r="N39" s="38">
        <f t="shared" si="4"/>
        <v>0</v>
      </c>
      <c r="O39" s="49">
        <f t="shared" si="4"/>
        <v>0</v>
      </c>
      <c r="P39" s="39">
        <f t="shared" si="4"/>
        <v>0</v>
      </c>
      <c r="Q39" s="50">
        <f t="shared" si="4"/>
        <v>0</v>
      </c>
      <c r="R39" s="38">
        <f t="shared" si="4"/>
        <v>0</v>
      </c>
      <c r="S39" s="49">
        <f t="shared" si="4"/>
        <v>0</v>
      </c>
      <c r="T39" s="39">
        <f t="shared" si="4"/>
        <v>0</v>
      </c>
      <c r="U39" s="50">
        <f t="shared" si="4"/>
        <v>0</v>
      </c>
      <c r="V39" s="38">
        <f t="shared" si="4"/>
        <v>0</v>
      </c>
      <c r="W39" s="49">
        <f t="shared" si="4"/>
        <v>0</v>
      </c>
      <c r="X39" s="56">
        <f t="shared" si="4"/>
        <v>0</v>
      </c>
      <c r="Y39" s="57">
        <f t="shared" si="4"/>
        <v>0</v>
      </c>
      <c r="Z39" s="38">
        <f t="shared" si="4"/>
        <v>0</v>
      </c>
      <c r="AA39" s="49">
        <f t="shared" si="4"/>
        <v>0</v>
      </c>
      <c r="AB39" s="56">
        <f t="shared" si="4"/>
        <v>0</v>
      </c>
      <c r="AC39" s="57">
        <f t="shared" si="4"/>
        <v>0</v>
      </c>
      <c r="AD39" s="38">
        <f>AB38*0.1116</f>
        <v>0</v>
      </c>
      <c r="AE39" s="49">
        <f>AE38*0.1116</f>
        <v>0</v>
      </c>
      <c r="AF39" s="56">
        <f>AF38*0.1116</f>
        <v>0</v>
      </c>
      <c r="AG39" s="57">
        <f>AG38*0.1116</f>
        <v>0</v>
      </c>
      <c r="AH39" s="51"/>
      <c r="AI39" s="51"/>
      <c r="AJ39" s="56"/>
      <c r="AK39" s="115"/>
      <c r="AL39" s="38">
        <f aca="true" t="shared" si="5" ref="AL39:AQ39">AL38*0.1116</f>
        <v>0</v>
      </c>
      <c r="AM39" s="182">
        <f t="shared" si="5"/>
        <v>0</v>
      </c>
      <c r="AN39" s="118">
        <f t="shared" si="5"/>
        <v>0</v>
      </c>
      <c r="AO39" s="57">
        <f t="shared" si="5"/>
        <v>0</v>
      </c>
      <c r="AP39" s="74">
        <f t="shared" si="5"/>
        <v>0</v>
      </c>
      <c r="AQ39" s="193">
        <f t="shared" si="5"/>
        <v>0</v>
      </c>
    </row>
    <row r="40" spans="1:43" ht="12.75">
      <c r="A40" s="159" t="s">
        <v>148</v>
      </c>
      <c r="B40" s="66">
        <f aca="true" t="shared" si="6" ref="B40:G40">B38*0.8884</f>
        <v>0</v>
      </c>
      <c r="C40" s="49">
        <f t="shared" si="6"/>
        <v>0</v>
      </c>
      <c r="D40" s="39">
        <f>B38*0.8884</f>
        <v>0</v>
      </c>
      <c r="E40" s="50">
        <f t="shared" si="6"/>
        <v>0</v>
      </c>
      <c r="F40" s="38">
        <f t="shared" si="6"/>
        <v>0</v>
      </c>
      <c r="G40" s="49">
        <f t="shared" si="6"/>
        <v>0</v>
      </c>
      <c r="H40" s="39">
        <f>H38*0.8884</f>
        <v>0</v>
      </c>
      <c r="I40" s="50">
        <f>I38*0.8884</f>
        <v>0</v>
      </c>
      <c r="J40" s="38"/>
      <c r="K40" s="38"/>
      <c r="L40" s="39">
        <f aca="true" t="shared" si="7" ref="L40:AA40">L38*0.8884</f>
        <v>0</v>
      </c>
      <c r="M40" s="50">
        <f t="shared" si="7"/>
        <v>0</v>
      </c>
      <c r="N40" s="38">
        <f t="shared" si="7"/>
        <v>0</v>
      </c>
      <c r="O40" s="49">
        <f t="shared" si="7"/>
        <v>0</v>
      </c>
      <c r="P40" s="39">
        <f t="shared" si="7"/>
        <v>0</v>
      </c>
      <c r="Q40" s="50">
        <f t="shared" si="7"/>
        <v>0</v>
      </c>
      <c r="R40" s="38">
        <f>R38*0.8884</f>
        <v>0</v>
      </c>
      <c r="S40" s="49">
        <f>S38*0.8884</f>
        <v>0</v>
      </c>
      <c r="T40" s="39">
        <f>T38*0.8884</f>
        <v>0</v>
      </c>
      <c r="U40" s="50">
        <f>U38*0.8884</f>
        <v>0</v>
      </c>
      <c r="V40" s="38">
        <f t="shared" si="7"/>
        <v>0</v>
      </c>
      <c r="W40" s="49">
        <f t="shared" si="7"/>
        <v>0</v>
      </c>
      <c r="X40" s="56">
        <f t="shared" si="7"/>
        <v>0</v>
      </c>
      <c r="Y40" s="57">
        <f t="shared" si="7"/>
        <v>0</v>
      </c>
      <c r="Z40" s="38">
        <f t="shared" si="7"/>
        <v>0</v>
      </c>
      <c r="AA40" s="49">
        <f t="shared" si="7"/>
        <v>0</v>
      </c>
      <c r="AB40" s="56">
        <f>AB38*0.8884</f>
        <v>0</v>
      </c>
      <c r="AC40" s="57">
        <f>AC38*0.8884</f>
        <v>0</v>
      </c>
      <c r="AD40" s="38">
        <f>AB38*0.8884</f>
        <v>0</v>
      </c>
      <c r="AE40" s="49">
        <f>AE38*0.8884</f>
        <v>0</v>
      </c>
      <c r="AF40" s="56">
        <f>AF38*0.8884</f>
        <v>0</v>
      </c>
      <c r="AG40" s="57">
        <f>AG38*0.8884</f>
        <v>0</v>
      </c>
      <c r="AH40" s="51"/>
      <c r="AI40" s="51"/>
      <c r="AJ40" s="56"/>
      <c r="AK40" s="115"/>
      <c r="AL40" s="38">
        <f aca="true" t="shared" si="8" ref="AL40:AQ40">AL38*0.8884</f>
        <v>0</v>
      </c>
      <c r="AM40" s="182">
        <f t="shared" si="8"/>
        <v>0</v>
      </c>
      <c r="AN40" s="118">
        <f t="shared" si="8"/>
        <v>0</v>
      </c>
      <c r="AO40" s="57">
        <f t="shared" si="8"/>
        <v>0</v>
      </c>
      <c r="AP40" s="74">
        <f t="shared" si="8"/>
        <v>0</v>
      </c>
      <c r="AQ40" s="193">
        <f t="shared" si="8"/>
        <v>0</v>
      </c>
    </row>
    <row r="41" spans="1:43" ht="12.75">
      <c r="A41" s="159"/>
      <c r="B41" s="66"/>
      <c r="C41" s="38"/>
      <c r="D41" s="39"/>
      <c r="E41" s="39"/>
      <c r="F41" s="38"/>
      <c r="G41" s="38"/>
      <c r="H41" s="39"/>
      <c r="I41" s="39"/>
      <c r="J41" s="38"/>
      <c r="K41" s="38"/>
      <c r="L41" s="39"/>
      <c r="M41" s="39"/>
      <c r="N41" s="38"/>
      <c r="O41" s="38"/>
      <c r="P41" s="39"/>
      <c r="Q41" s="39"/>
      <c r="R41" s="38"/>
      <c r="S41" s="38"/>
      <c r="T41" s="39"/>
      <c r="U41" s="39"/>
      <c r="V41" s="38"/>
      <c r="W41" s="38"/>
      <c r="X41" s="56"/>
      <c r="Y41" s="56"/>
      <c r="Z41" s="38"/>
      <c r="AA41" s="38"/>
      <c r="AB41" s="56"/>
      <c r="AC41" s="56"/>
      <c r="AD41" s="38"/>
      <c r="AE41" s="38"/>
      <c r="AF41" s="56"/>
      <c r="AG41" s="56"/>
      <c r="AH41" s="38"/>
      <c r="AI41" s="38"/>
      <c r="AJ41" s="56"/>
      <c r="AK41" s="56"/>
      <c r="AL41" s="38"/>
      <c r="AM41" s="181"/>
      <c r="AN41" s="56"/>
      <c r="AO41" s="56"/>
      <c r="AP41" s="38"/>
      <c r="AQ41" s="189"/>
    </row>
    <row r="42" spans="1:43" ht="12.75">
      <c r="A42" s="157" t="s">
        <v>94</v>
      </c>
      <c r="B42" s="66">
        <f>A4</f>
        <v>0</v>
      </c>
      <c r="C42" s="38">
        <f>A4/A2</f>
        <v>0</v>
      </c>
      <c r="D42" s="39">
        <f>A4</f>
        <v>0</v>
      </c>
      <c r="E42" s="39">
        <f>A4/A2</f>
        <v>0</v>
      </c>
      <c r="F42" s="38">
        <f>A4</f>
        <v>0</v>
      </c>
      <c r="G42" s="38">
        <f>A4/A2</f>
        <v>0</v>
      </c>
      <c r="H42" s="39">
        <f>A4</f>
        <v>0</v>
      </c>
      <c r="I42" s="39">
        <f>A4/A2</f>
        <v>0</v>
      </c>
      <c r="J42" s="38"/>
      <c r="K42" s="38"/>
      <c r="L42" s="39">
        <f>A4</f>
        <v>0</v>
      </c>
      <c r="M42" s="39">
        <f>A4/A2</f>
        <v>0</v>
      </c>
      <c r="N42" s="38">
        <f>A4</f>
        <v>0</v>
      </c>
      <c r="O42" s="38">
        <f>A4/A2</f>
        <v>0</v>
      </c>
      <c r="P42" s="39">
        <f>A4</f>
        <v>0</v>
      </c>
      <c r="Q42" s="39">
        <f>A4/A2</f>
        <v>0</v>
      </c>
      <c r="R42" s="38">
        <f>A4</f>
        <v>0</v>
      </c>
      <c r="S42" s="38">
        <f>A4/A2</f>
        <v>0</v>
      </c>
      <c r="T42" s="39">
        <f>A4</f>
        <v>0</v>
      </c>
      <c r="U42" s="39">
        <f>A4/A2</f>
        <v>0</v>
      </c>
      <c r="V42" s="38">
        <f>A4</f>
        <v>0</v>
      </c>
      <c r="W42" s="38">
        <f>A4/A2</f>
        <v>0</v>
      </c>
      <c r="X42" s="56">
        <f>A4</f>
        <v>0</v>
      </c>
      <c r="Y42" s="56">
        <f>A4/A2</f>
        <v>0</v>
      </c>
      <c r="Z42" s="38">
        <f>A4</f>
        <v>0</v>
      </c>
      <c r="AA42" s="38">
        <f>A4/A2</f>
        <v>0</v>
      </c>
      <c r="AB42" s="56">
        <f>A4</f>
        <v>0</v>
      </c>
      <c r="AC42" s="56">
        <f>A4/A2</f>
        <v>0</v>
      </c>
      <c r="AD42" s="38">
        <f>C4</f>
        <v>0</v>
      </c>
      <c r="AE42" s="38">
        <f>A4/A2</f>
        <v>0</v>
      </c>
      <c r="AF42" s="56">
        <f>C4</f>
        <v>0</v>
      </c>
      <c r="AG42" s="56">
        <f>A4/A2</f>
        <v>0</v>
      </c>
      <c r="AH42" s="38">
        <f>A4</f>
        <v>0</v>
      </c>
      <c r="AI42" s="38">
        <f>A4/A2</f>
        <v>0</v>
      </c>
      <c r="AJ42" s="56"/>
      <c r="AK42" s="56"/>
      <c r="AL42" s="38">
        <f>A4</f>
        <v>0</v>
      </c>
      <c r="AM42" s="181">
        <f>A4/A2</f>
        <v>0</v>
      </c>
      <c r="AN42" s="118">
        <f>A4</f>
        <v>0</v>
      </c>
      <c r="AO42" s="169">
        <f>A4/A2</f>
        <v>0</v>
      </c>
      <c r="AP42" s="38">
        <f>A4</f>
        <v>0</v>
      </c>
      <c r="AQ42" s="189">
        <f>A4/A2</f>
        <v>0</v>
      </c>
    </row>
    <row r="43" spans="1:43" ht="12.75">
      <c r="A43" s="153" t="s">
        <v>4</v>
      </c>
      <c r="B43" s="66"/>
      <c r="C43" s="38"/>
      <c r="D43" s="39"/>
      <c r="E43" s="39"/>
      <c r="F43" s="38"/>
      <c r="G43" s="38"/>
      <c r="H43" s="39"/>
      <c r="I43" s="39"/>
      <c r="J43" s="38"/>
      <c r="K43" s="38"/>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159" t="s">
        <v>0</v>
      </c>
      <c r="B44" s="66"/>
      <c r="C44" s="38"/>
      <c r="D44" s="39"/>
      <c r="E44" s="39"/>
      <c r="F44" s="38"/>
      <c r="G44" s="38"/>
      <c r="H44" s="39"/>
      <c r="I44" s="39"/>
      <c r="J44" s="74">
        <f>J21/4</f>
        <v>0</v>
      </c>
      <c r="K44" s="38">
        <f>(A4*0.25)/A2</f>
        <v>0</v>
      </c>
      <c r="L44" s="39"/>
      <c r="M44" s="39"/>
      <c r="N44" s="38"/>
      <c r="O44" s="38"/>
      <c r="P44" s="39"/>
      <c r="Q44" s="39"/>
      <c r="R44" s="38"/>
      <c r="S44" s="38"/>
      <c r="T44" s="39"/>
      <c r="U44" s="39"/>
      <c r="V44" s="38"/>
      <c r="W44" s="38"/>
      <c r="X44" s="56"/>
      <c r="Y44" s="56"/>
      <c r="Z44" s="38"/>
      <c r="AA44" s="38"/>
      <c r="AB44" s="56"/>
      <c r="AC44" s="56"/>
      <c r="AD44" s="38"/>
      <c r="AE44" s="38"/>
      <c r="AF44" s="56"/>
      <c r="AG44" s="56"/>
      <c r="AH44" s="38"/>
      <c r="AI44" s="38"/>
      <c r="AJ44" s="56"/>
      <c r="AK44" s="56"/>
      <c r="AL44" s="38"/>
      <c r="AM44" s="181"/>
      <c r="AN44" s="56"/>
      <c r="AO44" s="56"/>
      <c r="AP44" s="38"/>
      <c r="AQ44" s="189"/>
    </row>
    <row r="45" spans="1:43" ht="12.75">
      <c r="A45" s="160" t="s">
        <v>114</v>
      </c>
      <c r="B45" s="66">
        <f>A4</f>
        <v>0</v>
      </c>
      <c r="C45" s="38">
        <f>A4/A2</f>
        <v>0</v>
      </c>
      <c r="D45" s="39">
        <f>B42</f>
        <v>0</v>
      </c>
      <c r="E45" s="39">
        <f>E42</f>
        <v>0</v>
      </c>
      <c r="F45" s="38">
        <f>F42</f>
        <v>0</v>
      </c>
      <c r="G45" s="38">
        <f>G42</f>
        <v>0</v>
      </c>
      <c r="H45" s="39">
        <f>H42</f>
        <v>0</v>
      </c>
      <c r="I45" s="39">
        <f>I42</f>
        <v>0</v>
      </c>
      <c r="J45" s="74">
        <f>J21/2</f>
        <v>0</v>
      </c>
      <c r="K45" s="38">
        <f>(A4*0.5)/A2</f>
        <v>0</v>
      </c>
      <c r="L45" s="39"/>
      <c r="M45" s="39"/>
      <c r="N45" s="38">
        <f>A4/2</f>
        <v>0</v>
      </c>
      <c r="O45" s="38">
        <f>(A4/2)/A2</f>
        <v>0</v>
      </c>
      <c r="P45" s="39"/>
      <c r="Q45" s="39"/>
      <c r="R45" s="38">
        <f>R42*0.25</f>
        <v>0</v>
      </c>
      <c r="S45" s="38">
        <f>S42*0.25</f>
        <v>0</v>
      </c>
      <c r="T45" s="74">
        <f>T42*0.25</f>
        <v>0</v>
      </c>
      <c r="U45" s="39">
        <f>U42*0.25</f>
        <v>0</v>
      </c>
      <c r="V45" s="38"/>
      <c r="W45" s="38"/>
      <c r="X45" s="74">
        <f>A4*0.25</f>
        <v>0</v>
      </c>
      <c r="Y45" s="56">
        <f>(A4*0.25)/A2</f>
        <v>0</v>
      </c>
      <c r="Z45" s="38">
        <f>A4</f>
        <v>0</v>
      </c>
      <c r="AA45" s="38">
        <f>A4/A2</f>
        <v>0</v>
      </c>
      <c r="AB45" s="56">
        <f>AB42-AB52</f>
        <v>-100</v>
      </c>
      <c r="AC45" s="56">
        <f>AC42-AC52</f>
        <v>-50</v>
      </c>
      <c r="AD45" s="38">
        <f>AB42-AB52</f>
        <v>-100</v>
      </c>
      <c r="AE45" s="38">
        <f>AE42-AE52</f>
        <v>-50</v>
      </c>
      <c r="AF45" s="56">
        <f>AF42-AF52</f>
        <v>-100</v>
      </c>
      <c r="AG45" s="56">
        <f>AG42-AG52</f>
        <v>-50</v>
      </c>
      <c r="AH45" s="74">
        <f>A4</f>
        <v>0</v>
      </c>
      <c r="AI45" s="38">
        <f>A4/A2</f>
        <v>0</v>
      </c>
      <c r="AJ45" s="56"/>
      <c r="AK45" s="56"/>
      <c r="AL45" s="38">
        <f>A4</f>
        <v>0</v>
      </c>
      <c r="AM45" s="181">
        <f>A4/A2</f>
        <v>0</v>
      </c>
      <c r="AN45" s="56">
        <f>AN42</f>
        <v>0</v>
      </c>
      <c r="AO45" s="56">
        <f>AO42</f>
        <v>0</v>
      </c>
      <c r="AP45" s="38">
        <f>AP42</f>
        <v>0</v>
      </c>
      <c r="AQ45" s="189">
        <f>AQ42</f>
        <v>0</v>
      </c>
    </row>
    <row r="46" spans="1:43" ht="12.75">
      <c r="A46" s="159" t="s">
        <v>2</v>
      </c>
      <c r="B46" s="66"/>
      <c r="C46" s="38"/>
      <c r="D46" s="39"/>
      <c r="E46" s="39"/>
      <c r="F46" s="38"/>
      <c r="G46" s="38"/>
      <c r="H46" s="39"/>
      <c r="I46" s="39"/>
      <c r="J46" s="74">
        <f>J21/4</f>
        <v>0</v>
      </c>
      <c r="K46" s="38">
        <f>(A4*0.25)/A2</f>
        <v>0</v>
      </c>
      <c r="L46" s="39"/>
      <c r="M46" s="39"/>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159" t="s">
        <v>3</v>
      </c>
      <c r="B47" s="66"/>
      <c r="C47" s="38"/>
      <c r="D47" s="39"/>
      <c r="E47" s="39"/>
      <c r="F47" s="38"/>
      <c r="G47" s="38"/>
      <c r="H47" s="39"/>
      <c r="I47" s="39"/>
      <c r="J47" s="38"/>
      <c r="K47" s="38"/>
      <c r="L47" s="74">
        <f>A4</f>
        <v>0</v>
      </c>
      <c r="M47" s="39">
        <f>A4/A2</f>
        <v>0</v>
      </c>
      <c r="N47" s="38"/>
      <c r="O47" s="38"/>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159" t="s">
        <v>16</v>
      </c>
      <c r="B48" s="66"/>
      <c r="C48" s="38"/>
      <c r="D48" s="39"/>
      <c r="E48" s="39"/>
      <c r="F48" s="38"/>
      <c r="G48" s="38"/>
      <c r="H48" s="39"/>
      <c r="I48" s="39"/>
      <c r="J48" s="38"/>
      <c r="K48" s="38"/>
      <c r="L48" s="39"/>
      <c r="M48" s="39"/>
      <c r="N48" s="74">
        <f>A4/2</f>
        <v>0</v>
      </c>
      <c r="O48" s="38">
        <f>(A4/2)/A2</f>
        <v>0</v>
      </c>
      <c r="P48" s="39"/>
      <c r="Q48" s="39"/>
      <c r="R48" s="38"/>
      <c r="S48" s="38"/>
      <c r="T48" s="39"/>
      <c r="U48" s="39"/>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155" t="s">
        <v>17</v>
      </c>
      <c r="B49" s="66"/>
      <c r="C49" s="38"/>
      <c r="D49" s="39"/>
      <c r="E49" s="39"/>
      <c r="F49" s="38"/>
      <c r="G49" s="38"/>
      <c r="H49" s="39"/>
      <c r="I49" s="39"/>
      <c r="J49" s="38"/>
      <c r="K49" s="38"/>
      <c r="L49" s="39"/>
      <c r="M49" s="39"/>
      <c r="N49" s="38"/>
      <c r="O49" s="38"/>
      <c r="P49" s="74">
        <f>A4</f>
        <v>0</v>
      </c>
      <c r="Q49" s="39">
        <f>A4/A2</f>
        <v>0</v>
      </c>
      <c r="R49" s="74">
        <f>R42*0.75</f>
        <v>0</v>
      </c>
      <c r="S49" s="38">
        <f>S42*0.75</f>
        <v>0</v>
      </c>
      <c r="T49" s="74">
        <f>T42*0.75</f>
        <v>0</v>
      </c>
      <c r="U49" s="39">
        <f>U42*0.75</f>
        <v>0</v>
      </c>
      <c r="V49" s="38"/>
      <c r="W49" s="38"/>
      <c r="X49" s="56"/>
      <c r="Y49" s="56"/>
      <c r="Z49" s="38"/>
      <c r="AA49" s="38"/>
      <c r="AB49" s="56"/>
      <c r="AC49" s="56"/>
      <c r="AD49" s="38"/>
      <c r="AE49" s="38"/>
      <c r="AF49" s="56"/>
      <c r="AG49" s="56"/>
      <c r="AH49" s="38"/>
      <c r="AI49" s="38"/>
      <c r="AJ49" s="56"/>
      <c r="AK49" s="56"/>
      <c r="AL49" s="38"/>
      <c r="AM49" s="181"/>
      <c r="AN49" s="56"/>
      <c r="AO49" s="56"/>
      <c r="AP49" s="38"/>
      <c r="AQ49" s="189"/>
    </row>
    <row r="50" spans="1:43" ht="12.75">
      <c r="A50" s="155" t="s">
        <v>5</v>
      </c>
      <c r="B50" s="66"/>
      <c r="C50" s="38"/>
      <c r="D50" s="39"/>
      <c r="E50" s="39"/>
      <c r="F50" s="38"/>
      <c r="G50" s="38"/>
      <c r="H50" s="39"/>
      <c r="I50" s="39"/>
      <c r="J50" s="38"/>
      <c r="K50" s="38"/>
      <c r="L50" s="39"/>
      <c r="M50" s="39"/>
      <c r="N50" s="38"/>
      <c r="O50" s="38"/>
      <c r="P50" s="39"/>
      <c r="Q50" s="39"/>
      <c r="R50" s="38"/>
      <c r="S50" s="38"/>
      <c r="T50" s="39"/>
      <c r="U50" s="39"/>
      <c r="V50" s="74">
        <f>A4</f>
        <v>0</v>
      </c>
      <c r="W50" s="38">
        <f>A4/A2</f>
        <v>0</v>
      </c>
      <c r="X50" s="56"/>
      <c r="Y50" s="56"/>
      <c r="Z50" s="38"/>
      <c r="AA50" s="38"/>
      <c r="AB50" s="56"/>
      <c r="AC50" s="56"/>
      <c r="AD50" s="38"/>
      <c r="AE50" s="38"/>
      <c r="AF50" s="56"/>
      <c r="AG50" s="56"/>
      <c r="AH50" s="38"/>
      <c r="AI50" s="38"/>
      <c r="AJ50" s="56"/>
      <c r="AK50" s="56"/>
      <c r="AL50" s="38"/>
      <c r="AM50" s="181"/>
      <c r="AN50" s="56"/>
      <c r="AO50" s="56"/>
      <c r="AP50" s="38"/>
      <c r="AQ50" s="189"/>
    </row>
    <row r="51" spans="1:43" ht="12.75">
      <c r="A51" s="155" t="s">
        <v>228</v>
      </c>
      <c r="B51" s="66"/>
      <c r="C51" s="38"/>
      <c r="D51" s="39"/>
      <c r="E51" s="39"/>
      <c r="F51" s="38"/>
      <c r="G51" s="38"/>
      <c r="H51" s="39"/>
      <c r="I51" s="39"/>
      <c r="J51" s="38"/>
      <c r="K51" s="38"/>
      <c r="L51" s="39"/>
      <c r="M51" s="39"/>
      <c r="N51" s="38"/>
      <c r="O51" s="38"/>
      <c r="P51" s="39"/>
      <c r="Q51" s="39"/>
      <c r="R51" s="38"/>
      <c r="S51" s="38"/>
      <c r="T51" s="39"/>
      <c r="U51" s="39"/>
      <c r="V51" s="38"/>
      <c r="W51" s="38"/>
      <c r="X51" s="74">
        <f>A4*0.75</f>
        <v>0</v>
      </c>
      <c r="Y51" s="56">
        <f>(A4*0.75)/A2</f>
        <v>0</v>
      </c>
      <c r="Z51" s="38"/>
      <c r="AA51" s="38"/>
      <c r="AB51" s="56"/>
      <c r="AC51" s="56"/>
      <c r="AD51" s="38"/>
      <c r="AE51" s="38"/>
      <c r="AF51" s="56"/>
      <c r="AG51" s="56"/>
      <c r="AH51" s="38"/>
      <c r="AI51" s="38"/>
      <c r="AJ51" s="56"/>
      <c r="AK51" s="56"/>
      <c r="AL51" s="38"/>
      <c r="AM51" s="181"/>
      <c r="AN51" s="56"/>
      <c r="AO51" s="56"/>
      <c r="AP51" s="38"/>
      <c r="AQ51" s="189"/>
    </row>
    <row r="52" spans="1:43" ht="13.5" thickBot="1">
      <c r="A52" s="4" t="s">
        <v>125</v>
      </c>
      <c r="B52" s="130"/>
      <c r="C52" s="131"/>
      <c r="D52" s="132"/>
      <c r="E52" s="132"/>
      <c r="F52" s="131"/>
      <c r="G52" s="131"/>
      <c r="H52" s="132"/>
      <c r="I52" s="132"/>
      <c r="J52" s="131"/>
      <c r="K52" s="131"/>
      <c r="L52" s="132"/>
      <c r="M52" s="132"/>
      <c r="N52" s="131"/>
      <c r="O52" s="131"/>
      <c r="P52" s="132"/>
      <c r="Q52" s="132"/>
      <c r="R52" s="131"/>
      <c r="S52" s="131"/>
      <c r="T52" s="132"/>
      <c r="U52" s="132"/>
      <c r="V52" s="131"/>
      <c r="W52" s="131"/>
      <c r="X52" s="133"/>
      <c r="Y52" s="133"/>
      <c r="Z52" s="131"/>
      <c r="AA52" s="131"/>
      <c r="AB52" s="134">
        <v>100</v>
      </c>
      <c r="AC52" s="135">
        <f>AB52/A2</f>
        <v>50</v>
      </c>
      <c r="AD52" s="134">
        <v>100</v>
      </c>
      <c r="AE52" s="136">
        <f>AD52/A2</f>
        <v>50</v>
      </c>
      <c r="AF52" s="134">
        <v>100</v>
      </c>
      <c r="AG52" s="135">
        <f>AF52/A2</f>
        <v>50</v>
      </c>
      <c r="AH52" s="131"/>
      <c r="AI52" s="131"/>
      <c r="AJ52" s="133"/>
      <c r="AK52" s="133"/>
      <c r="AL52" s="131"/>
      <c r="AM52" s="183"/>
      <c r="AN52" s="133"/>
      <c r="AO52" s="133"/>
      <c r="AP52" s="131"/>
      <c r="AQ52" s="194"/>
    </row>
    <row r="53" spans="1:43" ht="13.5" thickTop="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8"/>
      <c r="AO53" s="138"/>
      <c r="AP53" s="138"/>
      <c r="AQ53" s="138"/>
    </row>
  </sheetData>
  <sheetProtection/>
  <mergeCells count="25">
    <mergeCell ref="J18:K18"/>
    <mergeCell ref="L18:M18"/>
    <mergeCell ref="N18:O18"/>
    <mergeCell ref="P18:Q18"/>
    <mergeCell ref="B18:C18"/>
    <mergeCell ref="D18:E18"/>
    <mergeCell ref="F18:G18"/>
    <mergeCell ref="H18:I18"/>
    <mergeCell ref="Z17:AA17"/>
    <mergeCell ref="AB17:AC17"/>
    <mergeCell ref="AH18:AI18"/>
    <mergeCell ref="R18:S18"/>
    <mergeCell ref="T18:U18"/>
    <mergeCell ref="V18:W18"/>
    <mergeCell ref="X18:Y18"/>
    <mergeCell ref="AF17:AG17"/>
    <mergeCell ref="AD17:AE17"/>
    <mergeCell ref="AN18:AO18"/>
    <mergeCell ref="AP18:AQ18"/>
    <mergeCell ref="AL18:AM18"/>
    <mergeCell ref="Z18:AA18"/>
    <mergeCell ref="AJ18:AK18"/>
    <mergeCell ref="AB18:AC18"/>
    <mergeCell ref="AF18:AG18"/>
    <mergeCell ref="AD18:AE18"/>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Q54"/>
  <sheetViews>
    <sheetView zoomScale="95" zoomScaleNormal="95" zoomScalePageLayoutView="0" workbookViewId="0" topLeftCell="A1">
      <pane xSplit="1" ySplit="17" topLeftCell="B18" activePane="bottomRight" state="frozen"/>
      <selection pane="topLeft" activeCell="A1" sqref="A1"/>
      <selection pane="topRight" activeCell="B1" sqref="B1"/>
      <selection pane="bottomLeft" activeCell="A17" sqref="A17"/>
      <selection pane="bottomRight" activeCell="A19" sqref="A19"/>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1</v>
      </c>
    </row>
    <row r="3" spans="1:38" ht="13.5" thickBot="1">
      <c r="A3" s="73" t="s">
        <v>146</v>
      </c>
      <c r="C3" s="1"/>
      <c r="E3" s="1"/>
      <c r="G3" s="1"/>
      <c r="H3" s="1"/>
      <c r="I3" s="1"/>
      <c r="M3" s="1"/>
      <c r="O3" s="1"/>
      <c r="Q3" s="1"/>
      <c r="R3" s="1"/>
      <c r="S3" s="1"/>
      <c r="T3" s="1"/>
      <c r="U3" s="1"/>
      <c r="W3" s="1"/>
      <c r="Y3" s="1"/>
      <c r="Z3" s="1"/>
      <c r="AJ3" s="1"/>
      <c r="AL3" s="1"/>
    </row>
    <row r="4" spans="1:38" ht="13.5" thickBot="1">
      <c r="A4" s="141">
        <v>0</v>
      </c>
      <c r="C4" s="1"/>
      <c r="E4" s="1"/>
      <c r="G4" s="1"/>
      <c r="H4" s="1"/>
      <c r="I4" s="1"/>
      <c r="M4" s="1"/>
      <c r="O4" s="1"/>
      <c r="Q4" s="1"/>
      <c r="R4" s="1"/>
      <c r="S4" s="1"/>
      <c r="T4" s="1"/>
      <c r="U4" s="1"/>
      <c r="W4" s="1"/>
      <c r="Y4" s="1"/>
      <c r="Z4" s="1"/>
      <c r="AJ4" s="1"/>
      <c r="AL4" s="1"/>
    </row>
    <row r="5" spans="1:38" ht="12.75" hidden="1">
      <c r="A5" s="1" t="s">
        <v>104</v>
      </c>
      <c r="B5" s="2">
        <f>A4*1.075</f>
        <v>0</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102</v>
      </c>
      <c r="B7" s="2">
        <v>25</v>
      </c>
      <c r="C7" s="1"/>
      <c r="E7" s="1"/>
      <c r="G7" s="1"/>
      <c r="H7" s="1"/>
      <c r="I7" s="1"/>
      <c r="M7" s="1"/>
      <c r="O7" s="1"/>
      <c r="Q7" s="1"/>
      <c r="R7" s="1"/>
      <c r="S7" s="1"/>
      <c r="T7" s="1"/>
      <c r="U7" s="1"/>
      <c r="W7" s="1"/>
      <c r="Y7" s="1"/>
      <c r="Z7" s="1"/>
      <c r="AJ7" s="1"/>
      <c r="AL7" s="1"/>
    </row>
    <row r="8" spans="1:38" ht="12.75" hidden="1">
      <c r="A8" s="1" t="s">
        <v>101</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8" ht="12.75" hidden="1">
      <c r="A11" s="1" t="s">
        <v>98</v>
      </c>
      <c r="B11" s="2"/>
      <c r="C11" s="1"/>
      <c r="E11" s="1"/>
      <c r="G11" s="1"/>
      <c r="H11" s="1"/>
      <c r="I11" s="1"/>
      <c r="M11" s="1"/>
      <c r="O11" s="1"/>
      <c r="Q11" s="1"/>
      <c r="R11" s="1"/>
      <c r="S11" s="1"/>
      <c r="T11" s="1"/>
      <c r="U11" s="1"/>
      <c r="W11" s="1"/>
      <c r="Y11" s="1"/>
      <c r="Z11" s="1"/>
      <c r="AJ11" s="1"/>
      <c r="AL11" s="1"/>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193</v>
      </c>
      <c r="B14" s="2">
        <v>5</v>
      </c>
      <c r="C14" s="1"/>
      <c r="E14" s="1"/>
      <c r="G14" s="1"/>
      <c r="H14" s="1"/>
      <c r="I14" s="1"/>
      <c r="M14" s="1"/>
      <c r="O14" s="1"/>
      <c r="Q14" s="1"/>
      <c r="R14" s="1"/>
      <c r="S14" s="1"/>
      <c r="T14" s="1"/>
      <c r="U14" s="1"/>
      <c r="W14" s="1"/>
      <c r="Y14" s="1"/>
      <c r="Z14" s="261"/>
      <c r="AA14" s="261"/>
      <c r="AB14" s="260"/>
      <c r="AC14" s="260"/>
      <c r="AD14" s="200"/>
      <c r="AE14" s="200"/>
      <c r="AF14" s="260"/>
      <c r="AG14" s="260"/>
      <c r="AJ14" s="1"/>
      <c r="AL14" s="1"/>
    </row>
    <row r="15" spans="1:38" ht="13.5" hidden="1" thickBot="1">
      <c r="A15" s="1" t="s">
        <v>196</v>
      </c>
      <c r="B15" s="2">
        <v>25</v>
      </c>
      <c r="C15" s="1"/>
      <c r="E15" s="1"/>
      <c r="G15" s="1"/>
      <c r="H15" s="1"/>
      <c r="I15" s="1"/>
      <c r="M15" s="1"/>
      <c r="O15" s="1"/>
      <c r="Q15" s="1"/>
      <c r="R15" s="1"/>
      <c r="S15" s="1"/>
      <c r="T15" s="1"/>
      <c r="U15" s="1"/>
      <c r="W15" s="1"/>
      <c r="Y15" s="1"/>
      <c r="Z15" s="201"/>
      <c r="AA15" s="201"/>
      <c r="AB15" s="199"/>
      <c r="AC15" s="199"/>
      <c r="AD15" s="199"/>
      <c r="AE15" s="199"/>
      <c r="AF15" s="199"/>
      <c r="AG15" s="199"/>
      <c r="AJ15" s="1"/>
      <c r="AL15" s="1"/>
    </row>
    <row r="16" spans="1:38" ht="13.5" thickBot="1">
      <c r="A16" s="1"/>
      <c r="B16" s="2"/>
      <c r="C16" s="1"/>
      <c r="E16" s="1"/>
      <c r="G16" s="1"/>
      <c r="H16" s="1"/>
      <c r="I16" s="1"/>
      <c r="M16" s="1"/>
      <c r="O16" s="1"/>
      <c r="Q16" s="1"/>
      <c r="R16" s="1"/>
      <c r="S16" s="1"/>
      <c r="T16" s="1"/>
      <c r="U16" s="1"/>
      <c r="W16" s="1"/>
      <c r="Y16" s="1"/>
      <c r="Z16" s="201"/>
      <c r="AA16" s="201"/>
      <c r="AB16" s="199"/>
      <c r="AC16" s="199"/>
      <c r="AD16" s="199"/>
      <c r="AE16" s="199"/>
      <c r="AF16" s="199"/>
      <c r="AG16" s="199"/>
      <c r="AJ16" s="1"/>
      <c r="AL16" s="1"/>
    </row>
    <row r="17" spans="1:38" ht="14.25" thickBot="1" thickTop="1">
      <c r="A17" s="1"/>
      <c r="B17" s="2"/>
      <c r="C17" s="1"/>
      <c r="E17" s="1"/>
      <c r="G17" s="1"/>
      <c r="H17" s="1"/>
      <c r="I17" s="1"/>
      <c r="M17" s="1"/>
      <c r="O17" s="1"/>
      <c r="Q17" s="1"/>
      <c r="R17" s="1"/>
      <c r="S17" s="1"/>
      <c r="T17" s="1"/>
      <c r="U17" s="1"/>
      <c r="W17" s="1"/>
      <c r="Y17" s="1"/>
      <c r="Z17" s="262" t="s">
        <v>119</v>
      </c>
      <c r="AA17" s="262"/>
      <c r="AB17" s="257" t="s">
        <v>120</v>
      </c>
      <c r="AC17" s="257"/>
      <c r="AD17" s="257" t="s">
        <v>240</v>
      </c>
      <c r="AE17" s="257"/>
      <c r="AF17" s="257"/>
      <c r="AG17" s="257"/>
      <c r="AJ17" s="1"/>
      <c r="AL17" s="1"/>
    </row>
    <row r="18" spans="1:43" ht="40.5" customHeight="1" thickBot="1" thickTop="1">
      <c r="A18" s="230" t="s">
        <v>236</v>
      </c>
      <c r="B18" s="246" t="s">
        <v>6</v>
      </c>
      <c r="C18" s="246"/>
      <c r="D18" s="247" t="s">
        <v>7</v>
      </c>
      <c r="E18" s="247"/>
      <c r="F18" s="248" t="s">
        <v>21</v>
      </c>
      <c r="G18" s="248"/>
      <c r="H18" s="249" t="s">
        <v>115</v>
      </c>
      <c r="I18" s="249"/>
      <c r="J18" s="250" t="s">
        <v>13</v>
      </c>
      <c r="K18" s="251"/>
      <c r="L18" s="244" t="s">
        <v>8</v>
      </c>
      <c r="M18" s="245"/>
      <c r="N18" s="250" t="s">
        <v>14</v>
      </c>
      <c r="O18" s="251"/>
      <c r="P18" s="244" t="s">
        <v>9</v>
      </c>
      <c r="Q18" s="245"/>
      <c r="R18" s="239" t="s">
        <v>110</v>
      </c>
      <c r="S18" s="240"/>
      <c r="T18" s="241" t="s">
        <v>111</v>
      </c>
      <c r="U18" s="242"/>
      <c r="V18" s="250" t="s">
        <v>10</v>
      </c>
      <c r="W18" s="251"/>
      <c r="X18" s="258" t="s">
        <v>11</v>
      </c>
      <c r="Y18" s="259"/>
      <c r="Z18" s="239" t="s">
        <v>232</v>
      </c>
      <c r="AA18" s="240"/>
      <c r="AB18" s="235" t="s">
        <v>232</v>
      </c>
      <c r="AC18" s="236"/>
      <c r="AD18" s="235" t="s">
        <v>232</v>
      </c>
      <c r="AE18" s="236"/>
      <c r="AF18" s="235" t="s">
        <v>151</v>
      </c>
      <c r="AG18" s="236"/>
      <c r="AH18" s="239" t="s">
        <v>181</v>
      </c>
      <c r="AI18" s="240"/>
      <c r="AJ18" s="235" t="s">
        <v>122</v>
      </c>
      <c r="AK18" s="236"/>
      <c r="AL18" s="239" t="s">
        <v>12</v>
      </c>
      <c r="AM18" s="240"/>
      <c r="AN18" s="253" t="s">
        <v>206</v>
      </c>
      <c r="AO18" s="253"/>
      <c r="AP18" s="248" t="s">
        <v>183</v>
      </c>
      <c r="AQ18" s="248"/>
    </row>
    <row r="19" spans="1:43" ht="28.5" customHeight="1" thickBot="1" thickTop="1">
      <c r="A19" s="72" t="s">
        <v>242</v>
      </c>
      <c r="B19" s="32" t="s">
        <v>117</v>
      </c>
      <c r="C19" s="32" t="s">
        <v>118</v>
      </c>
      <c r="D19" s="30" t="s">
        <v>117</v>
      </c>
      <c r="E19" s="30" t="s">
        <v>118</v>
      </c>
      <c r="F19" s="32" t="s">
        <v>117</v>
      </c>
      <c r="G19" s="32" t="s">
        <v>118</v>
      </c>
      <c r="H19" s="30" t="s">
        <v>117</v>
      </c>
      <c r="I19" s="30" t="s">
        <v>118</v>
      </c>
      <c r="J19" s="32" t="s">
        <v>117</v>
      </c>
      <c r="K19" s="32" t="s">
        <v>118</v>
      </c>
      <c r="L19" s="30" t="s">
        <v>117</v>
      </c>
      <c r="M19" s="30" t="s">
        <v>118</v>
      </c>
      <c r="N19" s="32" t="s">
        <v>117</v>
      </c>
      <c r="O19" s="32" t="s">
        <v>118</v>
      </c>
      <c r="P19" s="30" t="s">
        <v>117</v>
      </c>
      <c r="Q19" s="30" t="s">
        <v>118</v>
      </c>
      <c r="R19" s="32" t="s">
        <v>117</v>
      </c>
      <c r="S19" s="32" t="s">
        <v>118</v>
      </c>
      <c r="T19" s="30" t="s">
        <v>117</v>
      </c>
      <c r="U19" s="30" t="s">
        <v>118</v>
      </c>
      <c r="V19" s="32" t="s">
        <v>117</v>
      </c>
      <c r="W19" s="32" t="s">
        <v>118</v>
      </c>
      <c r="X19" s="55" t="s">
        <v>117</v>
      </c>
      <c r="Y19" s="55" t="s">
        <v>118</v>
      </c>
      <c r="Z19" s="32" t="s">
        <v>117</v>
      </c>
      <c r="AA19" s="32" t="s">
        <v>118</v>
      </c>
      <c r="AB19" s="55" t="s">
        <v>117</v>
      </c>
      <c r="AC19" s="55" t="s">
        <v>118</v>
      </c>
      <c r="AD19" s="55" t="s">
        <v>117</v>
      </c>
      <c r="AE19" s="55" t="s">
        <v>118</v>
      </c>
      <c r="AF19" s="55" t="s">
        <v>117</v>
      </c>
      <c r="AG19" s="55" t="s">
        <v>118</v>
      </c>
      <c r="AH19" s="32" t="s">
        <v>117</v>
      </c>
      <c r="AI19" s="32" t="s">
        <v>118</v>
      </c>
      <c r="AJ19" s="55" t="s">
        <v>117</v>
      </c>
      <c r="AK19" s="55" t="s">
        <v>118</v>
      </c>
      <c r="AL19" s="32" t="s">
        <v>117</v>
      </c>
      <c r="AM19" s="32" t="s">
        <v>118</v>
      </c>
      <c r="AN19" s="55" t="s">
        <v>117</v>
      </c>
      <c r="AO19" s="55" t="s">
        <v>118</v>
      </c>
      <c r="AP19" s="32" t="s">
        <v>117</v>
      </c>
      <c r="AQ19" s="205" t="s">
        <v>118</v>
      </c>
    </row>
    <row r="20" spans="1:43" ht="12.75">
      <c r="A20" s="1"/>
      <c r="B20" s="65"/>
      <c r="C20" s="59"/>
      <c r="D20" s="36"/>
      <c r="E20" s="36"/>
      <c r="F20" s="59"/>
      <c r="G20" s="59"/>
      <c r="H20" s="36"/>
      <c r="I20" s="36"/>
      <c r="J20" s="59"/>
      <c r="K20" s="59"/>
      <c r="L20" s="36"/>
      <c r="M20" s="36"/>
      <c r="N20" s="59"/>
      <c r="O20" s="59"/>
      <c r="P20" s="36"/>
      <c r="Q20" s="36"/>
      <c r="R20" s="59"/>
      <c r="S20" s="59"/>
      <c r="T20" s="36"/>
      <c r="U20" s="36"/>
      <c r="V20" s="59"/>
      <c r="W20" s="59"/>
      <c r="X20" s="114"/>
      <c r="Y20" s="114"/>
      <c r="Z20" s="59"/>
      <c r="AA20" s="59"/>
      <c r="AB20" s="114"/>
      <c r="AC20" s="114"/>
      <c r="AD20" s="59"/>
      <c r="AE20" s="59"/>
      <c r="AF20" s="114"/>
      <c r="AG20" s="114"/>
      <c r="AH20" s="59"/>
      <c r="AI20" s="59"/>
      <c r="AJ20" s="114"/>
      <c r="AK20" s="114"/>
      <c r="AL20" s="59"/>
      <c r="AM20" s="184"/>
      <c r="AN20" s="114"/>
      <c r="AO20" s="114"/>
      <c r="AP20" s="59"/>
      <c r="AQ20" s="187"/>
    </row>
    <row r="21" spans="1:43" ht="12.75">
      <c r="A21" s="5" t="s">
        <v>121</v>
      </c>
      <c r="B21" s="123">
        <f>A4+B5+B7+B14</f>
        <v>30</v>
      </c>
      <c r="C21" s="124">
        <f>B21*1.03</f>
        <v>30.900000000000002</v>
      </c>
      <c r="D21" s="125">
        <f>A4+B5+B6+B7+B14</f>
        <v>55</v>
      </c>
      <c r="E21" s="125">
        <f>D21*1.03</f>
        <v>56.65</v>
      </c>
      <c r="F21" s="124">
        <f>A4+B5+B6+B7+B14</f>
        <v>55</v>
      </c>
      <c r="G21" s="124">
        <f>F21*1.03</f>
        <v>56.65</v>
      </c>
      <c r="H21" s="125">
        <f>A4+B5+B6+B7+B10+B14</f>
        <v>155</v>
      </c>
      <c r="I21" s="125">
        <f>H21*1.03</f>
        <v>159.65</v>
      </c>
      <c r="J21" s="124">
        <f>A4</f>
        <v>0</v>
      </c>
      <c r="K21" s="124">
        <f>(A4*1.04)/A2</f>
        <v>0</v>
      </c>
      <c r="L21" s="125">
        <f>A4+B5+B6+B7+B14</f>
        <v>55</v>
      </c>
      <c r="M21" s="125">
        <f>L21*1.03</f>
        <v>56.65</v>
      </c>
      <c r="N21" s="124">
        <f>A4+B5+B6+B7+B14</f>
        <v>55</v>
      </c>
      <c r="O21" s="124">
        <f>N21*1.03</f>
        <v>56.65</v>
      </c>
      <c r="P21" s="125">
        <f>A4+B5+B6+B7+B14</f>
        <v>55</v>
      </c>
      <c r="Q21" s="125">
        <f>P21*1.03</f>
        <v>56.65</v>
      </c>
      <c r="R21" s="124">
        <f>A4+B5+B6+B7+B12+B14</f>
        <v>105</v>
      </c>
      <c r="S21" s="124">
        <f>R21*1.03</f>
        <v>108.15</v>
      </c>
      <c r="T21" s="125">
        <f>A4+B5+B6+B7+B14</f>
        <v>55</v>
      </c>
      <c r="U21" s="125">
        <f>T21*1.03</f>
        <v>56.65</v>
      </c>
      <c r="V21" s="124">
        <f>A4+B5+B6+B7+B14</f>
        <v>55</v>
      </c>
      <c r="W21" s="124">
        <f>V21*1.03</f>
        <v>56.65</v>
      </c>
      <c r="X21" s="126">
        <f>A4+B5+B6+B7+B14</f>
        <v>55</v>
      </c>
      <c r="Y21" s="126">
        <f>X21*1.03</f>
        <v>56.65</v>
      </c>
      <c r="Z21" s="124">
        <f>A4+B5+B6+B7+B8+B9</f>
        <v>162</v>
      </c>
      <c r="AA21" s="124">
        <f>Z21*1.03</f>
        <v>166.86</v>
      </c>
      <c r="AB21" s="126">
        <f>A4+B5+B6+B7+B8+B9+B14</f>
        <v>167</v>
      </c>
      <c r="AC21" s="126">
        <f>AB21*1.03</f>
        <v>172.01</v>
      </c>
      <c r="AD21" s="180">
        <f>A4+B5+B6+B7+B8+B9+B14+B15</f>
        <v>192</v>
      </c>
      <c r="AE21" s="124">
        <f>AD21*1.03</f>
        <v>197.76</v>
      </c>
      <c r="AF21" s="126">
        <f>A4+B5+B7+B14</f>
        <v>30</v>
      </c>
      <c r="AG21" s="126">
        <f>AF21*1.03</f>
        <v>30.900000000000002</v>
      </c>
      <c r="AH21" s="124">
        <f>A4</f>
        <v>0</v>
      </c>
      <c r="AI21" s="124">
        <f>AH21*1.03</f>
        <v>0</v>
      </c>
      <c r="AJ21" s="126">
        <f>B13</f>
        <v>41</v>
      </c>
      <c r="AK21" s="126">
        <f>AJ21*1.03</f>
        <v>42.230000000000004</v>
      </c>
      <c r="AL21" s="124">
        <f>A4+B5+B6+B7+B13+B14</f>
        <v>96</v>
      </c>
      <c r="AM21" s="185">
        <f>AL21*1.03</f>
        <v>98.88</v>
      </c>
      <c r="AN21" s="126">
        <f>A4+B5+B6+B7+B14</f>
        <v>55</v>
      </c>
      <c r="AO21" s="126">
        <f>AN21*1.03</f>
        <v>56.65</v>
      </c>
      <c r="AP21" s="124">
        <f>A4</f>
        <v>0</v>
      </c>
      <c r="AQ21" s="188">
        <f>AP21*1.03</f>
        <v>0</v>
      </c>
    </row>
    <row r="22" spans="1:43" ht="12.75">
      <c r="A22" s="5"/>
      <c r="B22" s="66"/>
      <c r="C22" s="38"/>
      <c r="D22" s="39"/>
      <c r="E22" s="39"/>
      <c r="F22" s="38"/>
      <c r="G22" s="38"/>
      <c r="H22" s="39"/>
      <c r="I22" s="39"/>
      <c r="J22" s="38"/>
      <c r="K22" s="38"/>
      <c r="L22" s="39"/>
      <c r="M22" s="39"/>
      <c r="N22" s="38"/>
      <c r="O22" s="38"/>
      <c r="P22" s="39"/>
      <c r="Q22" s="39"/>
      <c r="R22" s="38"/>
      <c r="S22" s="38"/>
      <c r="T22" s="39"/>
      <c r="U22" s="39"/>
      <c r="V22" s="38"/>
      <c r="W22" s="38"/>
      <c r="X22" s="56"/>
      <c r="Y22" s="56"/>
      <c r="Z22" s="38"/>
      <c r="AA22" s="38"/>
      <c r="AB22" s="56"/>
      <c r="AC22" s="56"/>
      <c r="AD22" s="38"/>
      <c r="AE22" s="38"/>
      <c r="AF22" s="56"/>
      <c r="AG22" s="56"/>
      <c r="AH22" s="38"/>
      <c r="AI22" s="38"/>
      <c r="AJ22" s="56"/>
      <c r="AK22" s="56"/>
      <c r="AL22" s="38"/>
      <c r="AM22" s="181"/>
      <c r="AN22" s="56"/>
      <c r="AO22" s="56"/>
      <c r="AP22" s="38"/>
      <c r="AQ22" s="189"/>
    </row>
    <row r="23" spans="1:43" ht="12.75">
      <c r="A23" s="113" t="s">
        <v>182</v>
      </c>
      <c r="B23" s="119"/>
      <c r="C23" s="120">
        <f>C25+C42</f>
        <v>30.900000000000002</v>
      </c>
      <c r="D23" s="121"/>
      <c r="E23" s="121">
        <f>E25+E42</f>
        <v>56.65</v>
      </c>
      <c r="F23" s="120"/>
      <c r="G23" s="120">
        <f>G25+G42</f>
        <v>56.65</v>
      </c>
      <c r="H23" s="121"/>
      <c r="I23" s="121">
        <f>I25+I42</f>
        <v>159.65</v>
      </c>
      <c r="J23" s="120"/>
      <c r="K23" s="120">
        <f>K25+K44+K45+K46+K47</f>
        <v>0</v>
      </c>
      <c r="L23" s="121"/>
      <c r="M23" s="121">
        <f>M25+M42</f>
        <v>56.65</v>
      </c>
      <c r="N23" s="120"/>
      <c r="O23" s="120">
        <f>O25+O42</f>
        <v>56.65</v>
      </c>
      <c r="P23" s="121"/>
      <c r="Q23" s="121">
        <f>Q25+Q42</f>
        <v>56.65</v>
      </c>
      <c r="R23" s="120"/>
      <c r="S23" s="120">
        <f>S25+S42</f>
        <v>108.15</v>
      </c>
      <c r="T23" s="121"/>
      <c r="U23" s="121">
        <f>U25+U42</f>
        <v>56.65</v>
      </c>
      <c r="V23" s="120"/>
      <c r="W23" s="120">
        <f>W25+W42</f>
        <v>56.65</v>
      </c>
      <c r="X23" s="122"/>
      <c r="Y23" s="122">
        <f>Y25+Y42</f>
        <v>56.65</v>
      </c>
      <c r="Z23" s="120"/>
      <c r="AA23" s="120">
        <f>AA25+AA42</f>
        <v>171.86</v>
      </c>
      <c r="AB23" s="122"/>
      <c r="AC23" s="122">
        <f>AC25+AC42</f>
        <v>172.01</v>
      </c>
      <c r="AD23" s="120"/>
      <c r="AE23" s="120">
        <f>AE25+AE42</f>
        <v>197.76</v>
      </c>
      <c r="AF23" s="122"/>
      <c r="AG23" s="122">
        <f>AG25+AG42</f>
        <v>30.900000000000002</v>
      </c>
      <c r="AH23" s="120"/>
      <c r="AI23" s="120">
        <f>AI27+AI45</f>
        <v>0</v>
      </c>
      <c r="AJ23" s="122"/>
      <c r="AK23" s="122">
        <f>AK25</f>
        <v>42.230000000000004</v>
      </c>
      <c r="AL23" s="120"/>
      <c r="AM23" s="186">
        <f>AM25+AM42</f>
        <v>98.88</v>
      </c>
      <c r="AN23" s="122"/>
      <c r="AO23" s="122">
        <f>AO25+AO42</f>
        <v>56.65</v>
      </c>
      <c r="AP23" s="120"/>
      <c r="AQ23" s="190">
        <f>AQ25+AQ42</f>
        <v>0</v>
      </c>
    </row>
    <row r="24" spans="1:43" ht="12.75">
      <c r="A24" s="4"/>
      <c r="B24" s="66"/>
      <c r="C24" s="38"/>
      <c r="D24" s="39"/>
      <c r="E24" s="39"/>
      <c r="F24" s="38"/>
      <c r="G24" s="38"/>
      <c r="H24" s="39"/>
      <c r="I24" s="39"/>
      <c r="J24" s="38"/>
      <c r="K24" s="38"/>
      <c r="L24" s="39"/>
      <c r="M24" s="39"/>
      <c r="N24" s="38"/>
      <c r="O24" s="38"/>
      <c r="P24" s="39"/>
      <c r="Q24" s="39"/>
      <c r="R24" s="38"/>
      <c r="S24" s="38"/>
      <c r="T24" s="39"/>
      <c r="U24" s="39"/>
      <c r="V24" s="38"/>
      <c r="W24" s="38"/>
      <c r="X24" s="56"/>
      <c r="Y24" s="56"/>
      <c r="Z24" s="38"/>
      <c r="AA24" s="38"/>
      <c r="AB24" s="56"/>
      <c r="AC24" s="56"/>
      <c r="AD24" s="38"/>
      <c r="AE24" s="38"/>
      <c r="AF24" s="56"/>
      <c r="AG24" s="56"/>
      <c r="AH24" s="38"/>
      <c r="AI24" s="38"/>
      <c r="AJ24" s="56"/>
      <c r="AK24" s="56"/>
      <c r="AL24" s="38"/>
      <c r="AM24" s="181"/>
      <c r="AN24" s="56"/>
      <c r="AO24" s="56"/>
      <c r="AP24" s="38"/>
      <c r="AQ24" s="189"/>
    </row>
    <row r="25" spans="1:43" ht="12.75">
      <c r="A25" s="27" t="s">
        <v>95</v>
      </c>
      <c r="B25" s="66">
        <f>SUM(B27:B38)</f>
        <v>30</v>
      </c>
      <c r="C25" s="38">
        <f>SUM(C26:C38)</f>
        <v>30.900000000000002</v>
      </c>
      <c r="D25" s="39">
        <f aca="true" t="shared" si="0" ref="D25:I25">SUM(D27:D38)</f>
        <v>55</v>
      </c>
      <c r="E25" s="39">
        <f t="shared" si="0"/>
        <v>56.65</v>
      </c>
      <c r="F25" s="38">
        <f t="shared" si="0"/>
        <v>55</v>
      </c>
      <c r="G25" s="38">
        <f t="shared" si="0"/>
        <v>56.65</v>
      </c>
      <c r="H25" s="39">
        <f t="shared" si="0"/>
        <v>155</v>
      </c>
      <c r="I25" s="39">
        <f t="shared" si="0"/>
        <v>159.65</v>
      </c>
      <c r="J25" s="38"/>
      <c r="K25" s="74">
        <f>SUM(K26:K38)</f>
        <v>0</v>
      </c>
      <c r="L25" s="39">
        <f>SUM(L27:L38)</f>
        <v>55</v>
      </c>
      <c r="M25" s="39">
        <f>SUM(M27:M38)</f>
        <v>56.65</v>
      </c>
      <c r="N25" s="38">
        <f>SUM(N27:N38)</f>
        <v>55</v>
      </c>
      <c r="O25" s="38">
        <f aca="true" t="shared" si="1" ref="O25:V25">SUM(O26:O38)</f>
        <v>56.65</v>
      </c>
      <c r="P25" s="39">
        <f t="shared" si="1"/>
        <v>55</v>
      </c>
      <c r="Q25" s="39">
        <f t="shared" si="1"/>
        <v>56.65</v>
      </c>
      <c r="R25" s="38">
        <f t="shared" si="1"/>
        <v>105</v>
      </c>
      <c r="S25" s="38">
        <f t="shared" si="1"/>
        <v>108.15</v>
      </c>
      <c r="T25" s="39">
        <f t="shared" si="1"/>
        <v>55</v>
      </c>
      <c r="U25" s="39">
        <f t="shared" si="1"/>
        <v>56.65</v>
      </c>
      <c r="V25" s="38">
        <f t="shared" si="1"/>
        <v>55</v>
      </c>
      <c r="W25" s="38">
        <f>SUM(W27:W38)</f>
        <v>56.65</v>
      </c>
      <c r="X25" s="56">
        <f aca="true" t="shared" si="2" ref="X25:AG25">SUM(X26:X38)</f>
        <v>55</v>
      </c>
      <c r="Y25" s="56">
        <f t="shared" si="2"/>
        <v>56.65</v>
      </c>
      <c r="Z25" s="38">
        <f t="shared" si="2"/>
        <v>167</v>
      </c>
      <c r="AA25" s="38">
        <f t="shared" si="2"/>
        <v>171.86</v>
      </c>
      <c r="AB25" s="56">
        <f t="shared" si="2"/>
        <v>167</v>
      </c>
      <c r="AC25" s="56">
        <f t="shared" si="2"/>
        <v>172.01</v>
      </c>
      <c r="AD25" s="38">
        <f t="shared" si="2"/>
        <v>192</v>
      </c>
      <c r="AE25" s="38">
        <f t="shared" si="2"/>
        <v>197.76</v>
      </c>
      <c r="AF25" s="56">
        <f t="shared" si="2"/>
        <v>30</v>
      </c>
      <c r="AG25" s="56">
        <f t="shared" si="2"/>
        <v>30.900000000000002</v>
      </c>
      <c r="AH25" s="38"/>
      <c r="AI25" s="38"/>
      <c r="AJ25" s="56">
        <f>SUM(AJ26:AJ38)</f>
        <v>41</v>
      </c>
      <c r="AK25" s="56">
        <f>SUM(AK26:AK38)</f>
        <v>42.230000000000004</v>
      </c>
      <c r="AL25" s="38">
        <f>SUM(AL26:AL38)</f>
        <v>96</v>
      </c>
      <c r="AM25" s="181">
        <f>SUM(AM26:AM38)</f>
        <v>98.88</v>
      </c>
      <c r="AN25" s="56">
        <f>SUM(AN27:AN38)</f>
        <v>55</v>
      </c>
      <c r="AO25" s="56">
        <f>SUM(AO27:AO38)</f>
        <v>56.65</v>
      </c>
      <c r="AP25" s="38">
        <f>SUM(AP27:AP38)</f>
        <v>0</v>
      </c>
      <c r="AQ25" s="189">
        <f>SUM(AQ27:AQ38)</f>
        <v>0</v>
      </c>
    </row>
    <row r="26" spans="1:43" ht="12.75">
      <c r="A26" s="26" t="s">
        <v>96</v>
      </c>
      <c r="B26" s="66"/>
      <c r="C26" s="38"/>
      <c r="D26" s="39"/>
      <c r="E26" s="39"/>
      <c r="F26" s="38"/>
      <c r="G26" s="38"/>
      <c r="H26" s="39"/>
      <c r="I26" s="39"/>
      <c r="J26" s="38"/>
      <c r="K26" s="38"/>
      <c r="L26" s="39"/>
      <c r="M26" s="39"/>
      <c r="N26" s="38"/>
      <c r="O26" s="38"/>
      <c r="P26" s="39"/>
      <c r="Q26" s="39"/>
      <c r="R26" s="38"/>
      <c r="S26" s="38"/>
      <c r="T26" s="39"/>
      <c r="U26" s="39"/>
      <c r="V26" s="38"/>
      <c r="W26" s="38"/>
      <c r="X26" s="56"/>
      <c r="Y26" s="56"/>
      <c r="Z26" s="38"/>
      <c r="AA26" s="38"/>
      <c r="AB26" s="56"/>
      <c r="AC26" s="56"/>
      <c r="AD26" s="38"/>
      <c r="AE26" s="38"/>
      <c r="AF26" s="56"/>
      <c r="AG26" s="56"/>
      <c r="AH26" s="38"/>
      <c r="AI26" s="38"/>
      <c r="AJ26" s="56"/>
      <c r="AK26" s="56"/>
      <c r="AL26" s="38"/>
      <c r="AM26" s="181"/>
      <c r="AN26" s="56"/>
      <c r="AO26" s="56"/>
      <c r="AP26" s="38"/>
      <c r="AQ26" s="189"/>
    </row>
    <row r="27" spans="1:43" ht="12.75">
      <c r="A27" s="28" t="s">
        <v>142</v>
      </c>
      <c r="B27" s="66"/>
      <c r="C27" s="118">
        <f>(C21-B21)/A2</f>
        <v>0.9000000000000021</v>
      </c>
      <c r="D27" s="39"/>
      <c r="E27" s="39">
        <f>(E21-D21)/A2</f>
        <v>1.6499999999999986</v>
      </c>
      <c r="F27" s="38"/>
      <c r="G27" s="38">
        <f>(G21-F21)/A2</f>
        <v>1.6499999999999986</v>
      </c>
      <c r="H27" s="39"/>
      <c r="I27" s="39">
        <f>(I21-H21)/A2</f>
        <v>4.650000000000006</v>
      </c>
      <c r="J27" s="38"/>
      <c r="K27" s="38">
        <f>(A4*0.04)/A2</f>
        <v>0</v>
      </c>
      <c r="L27" s="39"/>
      <c r="M27" s="39">
        <f>(M21-L21)/A2</f>
        <v>1.6499999999999986</v>
      </c>
      <c r="N27" s="38"/>
      <c r="O27" s="38">
        <f>(O21-N21)/A2</f>
        <v>1.6499999999999986</v>
      </c>
      <c r="P27" s="39"/>
      <c r="Q27" s="39">
        <f>(Q21-P21)/A2</f>
        <v>1.6499999999999986</v>
      </c>
      <c r="R27" s="38"/>
      <c r="S27" s="38">
        <f>(S21-R21)/A2</f>
        <v>3.1500000000000057</v>
      </c>
      <c r="T27" s="39"/>
      <c r="U27" s="39">
        <f>(U21-T21)/A2</f>
        <v>1.6499999999999986</v>
      </c>
      <c r="V27" s="38"/>
      <c r="W27" s="38">
        <f>(W21-V21)/A2</f>
        <v>1.6499999999999986</v>
      </c>
      <c r="X27" s="56"/>
      <c r="Y27" s="56">
        <f>(Y21-X21)/A2</f>
        <v>1.6499999999999986</v>
      </c>
      <c r="Z27" s="38"/>
      <c r="AA27" s="38">
        <f>(AA21-Z21)/A2</f>
        <v>4.860000000000014</v>
      </c>
      <c r="AB27" s="56"/>
      <c r="AC27" s="56">
        <f>(AC21-AB21)/A2</f>
        <v>5.009999999999991</v>
      </c>
      <c r="AD27" s="38"/>
      <c r="AE27" s="38">
        <f>(AE21-AD21)/A2</f>
        <v>5.759999999999991</v>
      </c>
      <c r="AF27" s="56"/>
      <c r="AG27" s="56">
        <f>(AG21-AF21)/A2</f>
        <v>0.9000000000000021</v>
      </c>
      <c r="AH27" s="38"/>
      <c r="AI27" s="38">
        <f>(AI21-AH21)/A2</f>
        <v>0</v>
      </c>
      <c r="AJ27" s="56"/>
      <c r="AK27" s="56">
        <f>(AK21-AJ21)/A2</f>
        <v>1.230000000000004</v>
      </c>
      <c r="AL27" s="38"/>
      <c r="AM27" s="181">
        <f>(AM21-AL21)/A2</f>
        <v>2.8799999999999955</v>
      </c>
      <c r="AN27" s="56"/>
      <c r="AO27" s="56">
        <f>(AO21-AN21)/A2</f>
        <v>1.6499999999999986</v>
      </c>
      <c r="AP27" s="38"/>
      <c r="AQ27" s="189">
        <f>(AQ21-AP21)/A2</f>
        <v>0</v>
      </c>
    </row>
    <row r="28" spans="1:43" ht="12.75">
      <c r="A28" s="3" t="s">
        <v>105</v>
      </c>
      <c r="B28" s="66"/>
      <c r="C28" s="38"/>
      <c r="D28" s="118">
        <f>B6</f>
        <v>25</v>
      </c>
      <c r="E28" s="39">
        <f>B6/A2</f>
        <v>25</v>
      </c>
      <c r="F28" s="118">
        <f>B6</f>
        <v>25</v>
      </c>
      <c r="G28" s="38">
        <f>B6/A2</f>
        <v>25</v>
      </c>
      <c r="H28" s="39">
        <f>B6</f>
        <v>25</v>
      </c>
      <c r="I28" s="39">
        <f>B6/A2</f>
        <v>25</v>
      </c>
      <c r="J28" s="38"/>
      <c r="K28" s="38"/>
      <c r="L28" s="39">
        <f>B6</f>
        <v>25</v>
      </c>
      <c r="M28" s="39">
        <f>B6/A2</f>
        <v>25</v>
      </c>
      <c r="N28" s="38">
        <f>B6</f>
        <v>25</v>
      </c>
      <c r="O28" s="38">
        <f>B6/A2</f>
        <v>25</v>
      </c>
      <c r="P28" s="39">
        <f>B6</f>
        <v>25</v>
      </c>
      <c r="Q28" s="39">
        <f>B6/A2</f>
        <v>25</v>
      </c>
      <c r="R28" s="38">
        <f>B6</f>
        <v>25</v>
      </c>
      <c r="S28" s="38">
        <f>B6/A2</f>
        <v>25</v>
      </c>
      <c r="T28" s="39">
        <f>B6</f>
        <v>25</v>
      </c>
      <c r="U28" s="39">
        <f>B6/A2</f>
        <v>25</v>
      </c>
      <c r="V28" s="38">
        <f>B6</f>
        <v>25</v>
      </c>
      <c r="W28" s="38">
        <f>B6/A2</f>
        <v>25</v>
      </c>
      <c r="X28" s="56">
        <f>B6</f>
        <v>25</v>
      </c>
      <c r="Y28" s="56">
        <f>B6/A2</f>
        <v>25</v>
      </c>
      <c r="Z28" s="38">
        <f>B6</f>
        <v>25</v>
      </c>
      <c r="AA28" s="38">
        <f>B6/A2</f>
        <v>25</v>
      </c>
      <c r="AB28" s="56">
        <f>B6</f>
        <v>25</v>
      </c>
      <c r="AC28" s="56">
        <f>B6/A2</f>
        <v>25</v>
      </c>
      <c r="AD28" s="38">
        <f>B6</f>
        <v>25</v>
      </c>
      <c r="AE28" s="38">
        <f>B6/A2</f>
        <v>25</v>
      </c>
      <c r="AF28" s="56"/>
      <c r="AG28" s="56"/>
      <c r="AH28" s="118"/>
      <c r="AI28" s="118"/>
      <c r="AJ28" s="56"/>
      <c r="AK28" s="56"/>
      <c r="AL28" s="38">
        <f>B6</f>
        <v>25</v>
      </c>
      <c r="AM28" s="181">
        <f>B6/A2</f>
        <v>25</v>
      </c>
      <c r="AN28" s="56">
        <f>B6</f>
        <v>25</v>
      </c>
      <c r="AO28" s="195">
        <f>B6/A2</f>
        <v>25</v>
      </c>
      <c r="AP28" s="129"/>
      <c r="AQ28" s="206"/>
    </row>
    <row r="29" spans="1:43" ht="12.75">
      <c r="A29" s="3" t="s">
        <v>106</v>
      </c>
      <c r="B29" s="66">
        <f>B7</f>
        <v>25</v>
      </c>
      <c r="C29" s="38">
        <f>B7/A2</f>
        <v>25</v>
      </c>
      <c r="D29" s="118">
        <f>B7</f>
        <v>25</v>
      </c>
      <c r="E29" s="39">
        <f>B7/A2</f>
        <v>25</v>
      </c>
      <c r="F29" s="118">
        <f>B7</f>
        <v>25</v>
      </c>
      <c r="G29" s="38">
        <f>B7/A2</f>
        <v>25</v>
      </c>
      <c r="H29" s="39">
        <f>B7</f>
        <v>25</v>
      </c>
      <c r="I29" s="39">
        <f>B7/A2</f>
        <v>25</v>
      </c>
      <c r="J29" s="38"/>
      <c r="K29" s="38"/>
      <c r="L29" s="39">
        <f>B7</f>
        <v>25</v>
      </c>
      <c r="M29" s="39">
        <f>B7/A2</f>
        <v>25</v>
      </c>
      <c r="N29" s="38">
        <f>B7</f>
        <v>25</v>
      </c>
      <c r="O29" s="38">
        <f>B7/A2</f>
        <v>25</v>
      </c>
      <c r="P29" s="39">
        <f>B7</f>
        <v>25</v>
      </c>
      <c r="Q29" s="39">
        <f>B7/A2</f>
        <v>25</v>
      </c>
      <c r="R29" s="38">
        <f>B7</f>
        <v>25</v>
      </c>
      <c r="S29" s="38">
        <f>B7/A2</f>
        <v>25</v>
      </c>
      <c r="T29" s="39">
        <f>B7</f>
        <v>25</v>
      </c>
      <c r="U29" s="39">
        <f>B7/A2</f>
        <v>25</v>
      </c>
      <c r="V29" s="38">
        <f>B7</f>
        <v>25</v>
      </c>
      <c r="W29" s="38">
        <f>B7/A2</f>
        <v>25</v>
      </c>
      <c r="X29" s="56">
        <f>B7</f>
        <v>25</v>
      </c>
      <c r="Y29" s="56">
        <f>B7/A2</f>
        <v>25</v>
      </c>
      <c r="Z29" s="38">
        <f>B7</f>
        <v>25</v>
      </c>
      <c r="AA29" s="38">
        <f>B7/A2</f>
        <v>25</v>
      </c>
      <c r="AB29" s="56">
        <f>B7</f>
        <v>25</v>
      </c>
      <c r="AC29" s="56">
        <f>B7/A2</f>
        <v>25</v>
      </c>
      <c r="AD29" s="38">
        <f>B7</f>
        <v>25</v>
      </c>
      <c r="AE29" s="38">
        <f>B7/A2</f>
        <v>25</v>
      </c>
      <c r="AF29" s="56">
        <f>B7</f>
        <v>25</v>
      </c>
      <c r="AG29" s="195">
        <f>B7/A2</f>
        <v>25</v>
      </c>
      <c r="AH29" s="118"/>
      <c r="AI29" s="118"/>
      <c r="AJ29" s="56"/>
      <c r="AK29" s="56"/>
      <c r="AL29" s="38">
        <f>B7</f>
        <v>25</v>
      </c>
      <c r="AM29" s="181">
        <f>B7/A2</f>
        <v>25</v>
      </c>
      <c r="AN29" s="56">
        <f>B7</f>
        <v>25</v>
      </c>
      <c r="AO29" s="195">
        <f>B7/A2</f>
        <v>25</v>
      </c>
      <c r="AP29" s="118"/>
      <c r="AQ29" s="170"/>
    </row>
    <row r="30" spans="1:43" ht="12.75">
      <c r="A30" s="3" t="s">
        <v>107</v>
      </c>
      <c r="B30" s="66"/>
      <c r="C30" s="38"/>
      <c r="D30" s="39"/>
      <c r="E30" s="39"/>
      <c r="F30" s="38"/>
      <c r="G30" s="38"/>
      <c r="H30" s="39"/>
      <c r="I30" s="39"/>
      <c r="J30" s="38"/>
      <c r="K30" s="38"/>
      <c r="L30" s="39"/>
      <c r="M30" s="39"/>
      <c r="N30" s="38"/>
      <c r="O30" s="38"/>
      <c r="P30" s="39"/>
      <c r="Q30" s="39"/>
      <c r="R30" s="38"/>
      <c r="S30" s="38"/>
      <c r="T30" s="39"/>
      <c r="U30" s="39"/>
      <c r="V30" s="38"/>
      <c r="W30" s="38"/>
      <c r="X30" s="56"/>
      <c r="Y30" s="56"/>
      <c r="Z30" s="118">
        <f>B8</f>
        <v>100</v>
      </c>
      <c r="AA30" s="38">
        <f>B8/A2</f>
        <v>100</v>
      </c>
      <c r="AB30" s="118">
        <f>B8</f>
        <v>100</v>
      </c>
      <c r="AC30" s="56">
        <f>B8/A2</f>
        <v>100</v>
      </c>
      <c r="AD30" s="118">
        <f>B8</f>
        <v>100</v>
      </c>
      <c r="AE30" s="38">
        <f>B8/A2</f>
        <v>100</v>
      </c>
      <c r="AF30" s="56"/>
      <c r="AG30" s="56"/>
      <c r="AH30" s="38"/>
      <c r="AI30" s="38"/>
      <c r="AJ30" s="56"/>
      <c r="AK30" s="56"/>
      <c r="AL30" s="38"/>
      <c r="AM30" s="181"/>
      <c r="AN30" s="56"/>
      <c r="AO30" s="56"/>
      <c r="AP30" s="38"/>
      <c r="AQ30" s="189"/>
    </row>
    <row r="31" spans="1:43" ht="12.75">
      <c r="A31" s="3" t="s">
        <v>108</v>
      </c>
      <c r="B31" s="66"/>
      <c r="C31" s="38"/>
      <c r="D31" s="39"/>
      <c r="E31" s="39"/>
      <c r="F31" s="38"/>
      <c r="G31" s="38"/>
      <c r="H31" s="39"/>
      <c r="I31" s="39"/>
      <c r="J31" s="38"/>
      <c r="K31" s="38"/>
      <c r="L31" s="39"/>
      <c r="M31" s="39"/>
      <c r="N31" s="38"/>
      <c r="O31" s="38"/>
      <c r="P31" s="39"/>
      <c r="Q31" s="39"/>
      <c r="R31" s="38"/>
      <c r="S31" s="38"/>
      <c r="T31" s="39"/>
      <c r="U31" s="39"/>
      <c r="V31" s="38"/>
      <c r="W31" s="38"/>
      <c r="X31" s="56"/>
      <c r="Y31" s="56"/>
      <c r="Z31" s="118">
        <f>B9</f>
        <v>12</v>
      </c>
      <c r="AA31" s="38">
        <f>B9/A2</f>
        <v>12</v>
      </c>
      <c r="AB31" s="118">
        <f>B9</f>
        <v>12</v>
      </c>
      <c r="AC31" s="56">
        <f>B9/A2</f>
        <v>12</v>
      </c>
      <c r="AD31" s="118">
        <f>B9</f>
        <v>12</v>
      </c>
      <c r="AE31" s="38">
        <f>B9/A2</f>
        <v>12</v>
      </c>
      <c r="AF31" s="56"/>
      <c r="AG31" s="56"/>
      <c r="AH31" s="38"/>
      <c r="AI31" s="38"/>
      <c r="AJ31" s="56"/>
      <c r="AK31" s="56"/>
      <c r="AL31" s="38"/>
      <c r="AM31" s="181"/>
      <c r="AN31" s="56"/>
      <c r="AO31" s="56"/>
      <c r="AP31" s="38"/>
      <c r="AQ31" s="189"/>
    </row>
    <row r="32" spans="1:43" ht="12.75">
      <c r="A32" s="3" t="s">
        <v>116</v>
      </c>
      <c r="B32" s="66"/>
      <c r="C32" s="38"/>
      <c r="D32" s="39"/>
      <c r="E32" s="39"/>
      <c r="F32" s="38"/>
      <c r="G32" s="38"/>
      <c r="H32" s="118">
        <f>B10</f>
        <v>100</v>
      </c>
      <c r="I32" s="39">
        <f>B10/A2</f>
        <v>100</v>
      </c>
      <c r="J32" s="38"/>
      <c r="K32" s="38"/>
      <c r="L32" s="39"/>
      <c r="M32" s="39"/>
      <c r="N32" s="38"/>
      <c r="O32" s="38"/>
      <c r="P32" s="39"/>
      <c r="Q32" s="39"/>
      <c r="R32" s="38"/>
      <c r="S32" s="38"/>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3" t="s">
        <v>123</v>
      </c>
      <c r="B33" s="66"/>
      <c r="C33" s="38"/>
      <c r="D33" s="39"/>
      <c r="E33" s="39"/>
      <c r="F33" s="38"/>
      <c r="G33" s="38"/>
      <c r="H33" s="39"/>
      <c r="I33" s="39"/>
      <c r="J33" s="38"/>
      <c r="K33" s="38"/>
      <c r="L33" s="39"/>
      <c r="M33" s="39"/>
      <c r="N33" s="38"/>
      <c r="O33" s="38"/>
      <c r="P33" s="39"/>
      <c r="Q33" s="39"/>
      <c r="R33" s="118">
        <f>B12</f>
        <v>50</v>
      </c>
      <c r="S33" s="67">
        <f>R33/A2</f>
        <v>50</v>
      </c>
      <c r="T33" s="39"/>
      <c r="U33" s="39"/>
      <c r="V33" s="38"/>
      <c r="W33" s="38"/>
      <c r="X33" s="56"/>
      <c r="Y33" s="56"/>
      <c r="Z33" s="38"/>
      <c r="AA33" s="38"/>
      <c r="AB33" s="56"/>
      <c r="AC33" s="56"/>
      <c r="AD33" s="38"/>
      <c r="AE33" s="38"/>
      <c r="AF33" s="56"/>
      <c r="AG33" s="56"/>
      <c r="AH33" s="38"/>
      <c r="AI33" s="38"/>
      <c r="AJ33" s="56"/>
      <c r="AK33" s="56"/>
      <c r="AL33" s="38"/>
      <c r="AM33" s="181"/>
      <c r="AN33" s="56"/>
      <c r="AO33" s="56"/>
      <c r="AP33" s="38"/>
      <c r="AQ33" s="189"/>
    </row>
    <row r="34" spans="1:43" ht="12.75">
      <c r="A34" s="163" t="s">
        <v>194</v>
      </c>
      <c r="B34" s="164">
        <f>B14</f>
        <v>5</v>
      </c>
      <c r="C34" s="165">
        <f>B14/A2</f>
        <v>5</v>
      </c>
      <c r="D34" s="166">
        <f>B14</f>
        <v>5</v>
      </c>
      <c r="E34" s="166">
        <f>B14/A2</f>
        <v>5</v>
      </c>
      <c r="F34" s="165">
        <f>B14</f>
        <v>5</v>
      </c>
      <c r="G34" s="165">
        <f>B14/A2</f>
        <v>5</v>
      </c>
      <c r="H34" s="166">
        <f>B14</f>
        <v>5</v>
      </c>
      <c r="I34" s="166">
        <f>B14/A2</f>
        <v>5</v>
      </c>
      <c r="J34" s="165"/>
      <c r="K34" s="165"/>
      <c r="L34" s="166">
        <f>B14</f>
        <v>5</v>
      </c>
      <c r="M34" s="166">
        <f>B14/A2</f>
        <v>5</v>
      </c>
      <c r="N34" s="165">
        <f>B14</f>
        <v>5</v>
      </c>
      <c r="O34" s="165">
        <f>B14/A2</f>
        <v>5</v>
      </c>
      <c r="P34" s="166">
        <f>B14</f>
        <v>5</v>
      </c>
      <c r="Q34" s="166">
        <f>B14/A2</f>
        <v>5</v>
      </c>
      <c r="R34" s="165">
        <f>B14</f>
        <v>5</v>
      </c>
      <c r="S34" s="167">
        <f>B14/A2</f>
        <v>5</v>
      </c>
      <c r="T34" s="166">
        <f>B14</f>
        <v>5</v>
      </c>
      <c r="U34" s="166">
        <f>B14/A2</f>
        <v>5</v>
      </c>
      <c r="V34" s="165">
        <f>B14</f>
        <v>5</v>
      </c>
      <c r="W34" s="165">
        <f>B14/A2</f>
        <v>5</v>
      </c>
      <c r="X34" s="168">
        <f>B14</f>
        <v>5</v>
      </c>
      <c r="Y34" s="168">
        <f>B14/A2</f>
        <v>5</v>
      </c>
      <c r="Z34" s="165">
        <f>B14</f>
        <v>5</v>
      </c>
      <c r="AA34" s="165">
        <f>B14/A2</f>
        <v>5</v>
      </c>
      <c r="AB34" s="168">
        <f>B14</f>
        <v>5</v>
      </c>
      <c r="AC34" s="168">
        <f>B14/A2</f>
        <v>5</v>
      </c>
      <c r="AD34" s="165">
        <f>B14</f>
        <v>5</v>
      </c>
      <c r="AE34" s="165">
        <f>B14/A2</f>
        <v>5</v>
      </c>
      <c r="AF34" s="168">
        <f>B14</f>
        <v>5</v>
      </c>
      <c r="AG34" s="168">
        <f>B14/A2</f>
        <v>5</v>
      </c>
      <c r="AH34" s="203"/>
      <c r="AI34" s="203"/>
      <c r="AJ34" s="168"/>
      <c r="AK34" s="168"/>
      <c r="AL34" s="165">
        <f>B14</f>
        <v>5</v>
      </c>
      <c r="AM34" s="196">
        <f>B14/A2</f>
        <v>5</v>
      </c>
      <c r="AN34" s="168">
        <f>B14</f>
        <v>5</v>
      </c>
      <c r="AO34" s="168">
        <f>B14/A2</f>
        <v>5</v>
      </c>
      <c r="AP34" s="178"/>
      <c r="AQ34" s="197"/>
    </row>
    <row r="35" spans="1:43" ht="12.75">
      <c r="A35" s="163" t="s">
        <v>200</v>
      </c>
      <c r="B35" s="164"/>
      <c r="C35" s="165"/>
      <c r="D35" s="166"/>
      <c r="E35" s="166"/>
      <c r="F35" s="165"/>
      <c r="G35" s="165"/>
      <c r="H35" s="166"/>
      <c r="I35" s="166"/>
      <c r="J35" s="165"/>
      <c r="K35" s="165"/>
      <c r="L35" s="166"/>
      <c r="M35" s="166"/>
      <c r="N35" s="165"/>
      <c r="O35" s="165"/>
      <c r="P35" s="166"/>
      <c r="Q35" s="166"/>
      <c r="R35" s="165"/>
      <c r="S35" s="167"/>
      <c r="T35" s="166"/>
      <c r="U35" s="166"/>
      <c r="V35" s="165"/>
      <c r="W35" s="165"/>
      <c r="X35" s="168"/>
      <c r="Y35" s="168"/>
      <c r="Z35" s="165"/>
      <c r="AA35" s="165"/>
      <c r="AB35" s="168"/>
      <c r="AC35" s="168"/>
      <c r="AD35" s="203">
        <f>B15</f>
        <v>25</v>
      </c>
      <c r="AE35" s="165">
        <f>B15/A2</f>
        <v>25</v>
      </c>
      <c r="AF35" s="168"/>
      <c r="AG35" s="168"/>
      <c r="AH35" s="165"/>
      <c r="AI35" s="165"/>
      <c r="AJ35" s="168"/>
      <c r="AK35" s="168"/>
      <c r="AL35" s="165"/>
      <c r="AM35" s="196"/>
      <c r="AN35" s="168"/>
      <c r="AO35" s="168"/>
      <c r="AP35" s="165"/>
      <c r="AQ35" s="197"/>
    </row>
    <row r="36" spans="1:43" ht="12.75">
      <c r="A36" s="29" t="s">
        <v>143</v>
      </c>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118">
        <f>B13</f>
        <v>41</v>
      </c>
      <c r="AK36" s="56">
        <f>B13/A2</f>
        <v>41</v>
      </c>
      <c r="AL36" s="118">
        <f>B13</f>
        <v>41</v>
      </c>
      <c r="AM36" s="181">
        <f>AL36/A2</f>
        <v>41</v>
      </c>
      <c r="AN36" s="56"/>
      <c r="AO36" s="56"/>
      <c r="AP36" s="38"/>
      <c r="AQ36" s="189"/>
    </row>
    <row r="37" spans="1:43" ht="12.75">
      <c r="A37" s="3"/>
      <c r="B37" s="66"/>
      <c r="C37" s="38"/>
      <c r="D37" s="39"/>
      <c r="E37" s="39"/>
      <c r="F37" s="38"/>
      <c r="G37" s="38"/>
      <c r="H37" s="39"/>
      <c r="I37" s="39"/>
      <c r="J37" s="38"/>
      <c r="K37" s="38"/>
      <c r="L37" s="39"/>
      <c r="M37" s="39"/>
      <c r="N37" s="38"/>
      <c r="O37" s="38"/>
      <c r="P37" s="39"/>
      <c r="Q37" s="39"/>
      <c r="R37" s="38"/>
      <c r="S37" s="38"/>
      <c r="T37" s="39"/>
      <c r="U37" s="39"/>
      <c r="V37" s="38"/>
      <c r="W37" s="38"/>
      <c r="X37" s="56"/>
      <c r="Y37" s="56"/>
      <c r="Z37" s="38"/>
      <c r="AA37" s="38"/>
      <c r="AB37" s="56"/>
      <c r="AC37" s="56"/>
      <c r="AD37" s="38"/>
      <c r="AE37" s="38"/>
      <c r="AF37" s="56"/>
      <c r="AG37" s="56"/>
      <c r="AH37" s="38"/>
      <c r="AI37" s="38"/>
      <c r="AJ37" s="56"/>
      <c r="AK37" s="56"/>
      <c r="AL37" s="38"/>
      <c r="AM37" s="181"/>
      <c r="AN37" s="56"/>
      <c r="AO37" s="56"/>
      <c r="AP37" s="38"/>
      <c r="AQ37" s="189"/>
    </row>
    <row r="38" spans="1:43" ht="12.75">
      <c r="A38" s="6" t="s">
        <v>109</v>
      </c>
      <c r="B38" s="75">
        <f>A4*1.075</f>
        <v>0</v>
      </c>
      <c r="C38" s="76">
        <f>(A4*1.075)/A2</f>
        <v>0</v>
      </c>
      <c r="D38" s="77">
        <f>A4*1.075</f>
        <v>0</v>
      </c>
      <c r="E38" s="78">
        <f>(A4*1.075)/A2</f>
        <v>0</v>
      </c>
      <c r="F38" s="202">
        <f>A4*1.075</f>
        <v>0</v>
      </c>
      <c r="G38" s="76">
        <f>(A4*1.075)/A2</f>
        <v>0</v>
      </c>
      <c r="H38" s="77">
        <f>A4*1.075</f>
        <v>0</v>
      </c>
      <c r="I38" s="78">
        <f>(A4*1.075)/A2</f>
        <v>0</v>
      </c>
      <c r="J38" s="76"/>
      <c r="K38" s="76"/>
      <c r="L38" s="77">
        <f>A4*1.075</f>
        <v>0</v>
      </c>
      <c r="M38" s="78">
        <f>(A4*1.075)/A2</f>
        <v>0</v>
      </c>
      <c r="N38" s="76">
        <f>A4*1.075</f>
        <v>0</v>
      </c>
      <c r="O38" s="76">
        <f>(A4*1.075)/A2</f>
        <v>0</v>
      </c>
      <c r="P38" s="77">
        <f>A4*1.075</f>
        <v>0</v>
      </c>
      <c r="Q38" s="78">
        <f>(A4*1.075)/A2</f>
        <v>0</v>
      </c>
      <c r="R38" s="79">
        <f>A4*1.075</f>
        <v>0</v>
      </c>
      <c r="S38" s="76">
        <f>(A4*1.075)/A2</f>
        <v>0</v>
      </c>
      <c r="T38" s="77">
        <f>A4*1.075</f>
        <v>0</v>
      </c>
      <c r="U38" s="78">
        <f>(A4*1.075)/A2</f>
        <v>0</v>
      </c>
      <c r="V38" s="79">
        <f>A4*1.075</f>
        <v>0</v>
      </c>
      <c r="W38" s="76">
        <f>(A4*1.075)/A2</f>
        <v>0</v>
      </c>
      <c r="X38" s="117">
        <f>A4*1.075</f>
        <v>0</v>
      </c>
      <c r="Y38" s="116">
        <f>(A4*1.075)/A2</f>
        <v>0</v>
      </c>
      <c r="Z38" s="76">
        <f>A4*1.075</f>
        <v>0</v>
      </c>
      <c r="AA38" s="76">
        <f>(A4*1.075)/A2</f>
        <v>0</v>
      </c>
      <c r="AB38" s="116">
        <f>A4*1.075</f>
        <v>0</v>
      </c>
      <c r="AC38" s="116">
        <f>(A4*1.075)/A2</f>
        <v>0</v>
      </c>
      <c r="AD38" s="76">
        <f>A4*1.075</f>
        <v>0</v>
      </c>
      <c r="AE38" s="76">
        <f>(A4*1.075)/A2</f>
        <v>0</v>
      </c>
      <c r="AF38" s="116">
        <f>A4*1.075</f>
        <v>0</v>
      </c>
      <c r="AG38" s="116">
        <f>(A4*1.075)/A2</f>
        <v>0</v>
      </c>
      <c r="AH38" s="76"/>
      <c r="AI38" s="76"/>
      <c r="AJ38" s="116"/>
      <c r="AK38" s="116"/>
      <c r="AL38" s="76">
        <f>A4*1.075</f>
        <v>0</v>
      </c>
      <c r="AM38" s="204">
        <f>(A4*1.075)/A2</f>
        <v>0</v>
      </c>
      <c r="AN38" s="117">
        <f>A4*1.075</f>
        <v>0</v>
      </c>
      <c r="AO38" s="116">
        <f>(A4*1.075)/A2</f>
        <v>0</v>
      </c>
      <c r="AP38" s="209"/>
      <c r="AQ38" s="192"/>
    </row>
    <row r="39" spans="1:43" ht="12.75">
      <c r="A39" s="29" t="s">
        <v>144</v>
      </c>
      <c r="B39" s="66">
        <f aca="true" t="shared" si="3" ref="B39:G39">B38*0.1116</f>
        <v>0</v>
      </c>
      <c r="C39" s="49">
        <f>C38*0.1116</f>
        <v>0</v>
      </c>
      <c r="D39" s="39">
        <f t="shared" si="3"/>
        <v>0</v>
      </c>
      <c r="E39" s="50">
        <f t="shared" si="3"/>
        <v>0</v>
      </c>
      <c r="F39" s="38">
        <f t="shared" si="3"/>
        <v>0</v>
      </c>
      <c r="G39" s="49">
        <f t="shared" si="3"/>
        <v>0</v>
      </c>
      <c r="H39" s="39">
        <f>H38*0.1116</f>
        <v>0</v>
      </c>
      <c r="I39" s="50">
        <f>I38*0.1116</f>
        <v>0</v>
      </c>
      <c r="J39" s="38"/>
      <c r="K39" s="38"/>
      <c r="L39" s="39">
        <f aca="true" t="shared" si="4" ref="L39:AC39">L38*0.1116</f>
        <v>0</v>
      </c>
      <c r="M39" s="50">
        <f t="shared" si="4"/>
        <v>0</v>
      </c>
      <c r="N39" s="38">
        <f t="shared" si="4"/>
        <v>0</v>
      </c>
      <c r="O39" s="49">
        <f t="shared" si="4"/>
        <v>0</v>
      </c>
      <c r="P39" s="39">
        <f t="shared" si="4"/>
        <v>0</v>
      </c>
      <c r="Q39" s="50">
        <f t="shared" si="4"/>
        <v>0</v>
      </c>
      <c r="R39" s="38">
        <f t="shared" si="4"/>
        <v>0</v>
      </c>
      <c r="S39" s="49">
        <f t="shared" si="4"/>
        <v>0</v>
      </c>
      <c r="T39" s="39">
        <f t="shared" si="4"/>
        <v>0</v>
      </c>
      <c r="U39" s="50">
        <f t="shared" si="4"/>
        <v>0</v>
      </c>
      <c r="V39" s="38">
        <f t="shared" si="4"/>
        <v>0</v>
      </c>
      <c r="W39" s="49">
        <f t="shared" si="4"/>
        <v>0</v>
      </c>
      <c r="X39" s="56">
        <f t="shared" si="4"/>
        <v>0</v>
      </c>
      <c r="Y39" s="57">
        <f t="shared" si="4"/>
        <v>0</v>
      </c>
      <c r="Z39" s="38">
        <f t="shared" si="4"/>
        <v>0</v>
      </c>
      <c r="AA39" s="49">
        <f t="shared" si="4"/>
        <v>0</v>
      </c>
      <c r="AB39" s="56">
        <f t="shared" si="4"/>
        <v>0</v>
      </c>
      <c r="AC39" s="57">
        <f t="shared" si="4"/>
        <v>0</v>
      </c>
      <c r="AD39" s="38">
        <f>AD38*0.1116</f>
        <v>0</v>
      </c>
      <c r="AE39" s="49">
        <f>AE38*0.1116</f>
        <v>0</v>
      </c>
      <c r="AF39" s="56">
        <f>AF38*0.1116</f>
        <v>0</v>
      </c>
      <c r="AG39" s="57">
        <f>AG38*0.1116</f>
        <v>0</v>
      </c>
      <c r="AH39" s="51"/>
      <c r="AI39" s="51"/>
      <c r="AJ39" s="56"/>
      <c r="AK39" s="115"/>
      <c r="AL39" s="38">
        <f>AL38*0.1116</f>
        <v>0</v>
      </c>
      <c r="AM39" s="182">
        <f>AM38*0.1116</f>
        <v>0</v>
      </c>
      <c r="AN39" s="56">
        <f>AN38*0.1116</f>
        <v>0</v>
      </c>
      <c r="AO39" s="57">
        <f>AO38*0.1116</f>
        <v>0</v>
      </c>
      <c r="AP39" s="74">
        <f>AP38*0.1116</f>
        <v>0</v>
      </c>
      <c r="AQ39" s="193"/>
    </row>
    <row r="40" spans="1:43" ht="12.75">
      <c r="A40" s="3" t="s">
        <v>147</v>
      </c>
      <c r="B40" s="66">
        <f aca="true" t="shared" si="5" ref="B40:G40">B38*0.8884</f>
        <v>0</v>
      </c>
      <c r="C40" s="49">
        <f t="shared" si="5"/>
        <v>0</v>
      </c>
      <c r="D40" s="39">
        <f t="shared" si="5"/>
        <v>0</v>
      </c>
      <c r="E40" s="50">
        <f t="shared" si="5"/>
        <v>0</v>
      </c>
      <c r="F40" s="38">
        <f t="shared" si="5"/>
        <v>0</v>
      </c>
      <c r="G40" s="49">
        <f t="shared" si="5"/>
        <v>0</v>
      </c>
      <c r="H40" s="39">
        <f>H38*0.8884</f>
        <v>0</v>
      </c>
      <c r="I40" s="50">
        <f>I38*0.8884</f>
        <v>0</v>
      </c>
      <c r="J40" s="38"/>
      <c r="K40" s="38"/>
      <c r="L40" s="39">
        <f aca="true" t="shared" si="6" ref="L40:AA40">L38*0.8884</f>
        <v>0</v>
      </c>
      <c r="M40" s="50">
        <f t="shared" si="6"/>
        <v>0</v>
      </c>
      <c r="N40" s="38">
        <f t="shared" si="6"/>
        <v>0</v>
      </c>
      <c r="O40" s="49">
        <f t="shared" si="6"/>
        <v>0</v>
      </c>
      <c r="P40" s="39">
        <f t="shared" si="6"/>
        <v>0</v>
      </c>
      <c r="Q40" s="50">
        <f t="shared" si="6"/>
        <v>0</v>
      </c>
      <c r="R40" s="38">
        <f>R38*0.8884</f>
        <v>0</v>
      </c>
      <c r="S40" s="49">
        <f>S38*0.8884</f>
        <v>0</v>
      </c>
      <c r="T40" s="39">
        <f>T38*0.8884</f>
        <v>0</v>
      </c>
      <c r="U40" s="50">
        <f>U38*0.8884</f>
        <v>0</v>
      </c>
      <c r="V40" s="38">
        <f t="shared" si="6"/>
        <v>0</v>
      </c>
      <c r="W40" s="49">
        <f t="shared" si="6"/>
        <v>0</v>
      </c>
      <c r="X40" s="56">
        <f t="shared" si="6"/>
        <v>0</v>
      </c>
      <c r="Y40" s="57">
        <f t="shared" si="6"/>
        <v>0</v>
      </c>
      <c r="Z40" s="38">
        <f t="shared" si="6"/>
        <v>0</v>
      </c>
      <c r="AA40" s="49">
        <f t="shared" si="6"/>
        <v>0</v>
      </c>
      <c r="AB40" s="56">
        <f aca="true" t="shared" si="7" ref="AB40:AG40">AB38*0.8884</f>
        <v>0</v>
      </c>
      <c r="AC40" s="57">
        <f t="shared" si="7"/>
        <v>0</v>
      </c>
      <c r="AD40" s="38">
        <f t="shared" si="7"/>
        <v>0</v>
      </c>
      <c r="AE40" s="49">
        <f t="shared" si="7"/>
        <v>0</v>
      </c>
      <c r="AF40" s="56">
        <f t="shared" si="7"/>
        <v>0</v>
      </c>
      <c r="AG40" s="57">
        <f t="shared" si="7"/>
        <v>0</v>
      </c>
      <c r="AH40" s="51"/>
      <c r="AI40" s="51"/>
      <c r="AJ40" s="56"/>
      <c r="AK40" s="115"/>
      <c r="AL40" s="38">
        <f aca="true" t="shared" si="8" ref="AL40:AQ40">AL38*0.8884</f>
        <v>0</v>
      </c>
      <c r="AM40" s="182">
        <f t="shared" si="8"/>
        <v>0</v>
      </c>
      <c r="AN40" s="56">
        <f t="shared" si="8"/>
        <v>0</v>
      </c>
      <c r="AO40" s="57">
        <f t="shared" si="8"/>
        <v>0</v>
      </c>
      <c r="AP40" s="74">
        <f t="shared" si="8"/>
        <v>0</v>
      </c>
      <c r="AQ40" s="193">
        <f t="shared" si="8"/>
        <v>0</v>
      </c>
    </row>
    <row r="41" spans="1:43" ht="12.75">
      <c r="A41" s="3"/>
      <c r="B41" s="66"/>
      <c r="C41" s="38"/>
      <c r="D41" s="39"/>
      <c r="E41" s="39"/>
      <c r="F41" s="38"/>
      <c r="G41" s="38"/>
      <c r="H41" s="39"/>
      <c r="I41" s="39"/>
      <c r="J41" s="38"/>
      <c r="K41" s="38"/>
      <c r="L41" s="39"/>
      <c r="M41" s="39"/>
      <c r="N41" s="38"/>
      <c r="O41" s="38"/>
      <c r="P41" s="39"/>
      <c r="Q41" s="39"/>
      <c r="R41" s="38"/>
      <c r="S41" s="38"/>
      <c r="T41" s="39"/>
      <c r="U41" s="39"/>
      <c r="V41" s="38"/>
      <c r="W41" s="38"/>
      <c r="X41" s="56"/>
      <c r="Y41" s="56"/>
      <c r="Z41" s="38"/>
      <c r="AA41" s="38"/>
      <c r="AB41" s="56"/>
      <c r="AC41" s="56"/>
      <c r="AD41" s="38"/>
      <c r="AE41" s="38"/>
      <c r="AF41" s="56"/>
      <c r="AG41" s="56"/>
      <c r="AH41" s="38"/>
      <c r="AI41" s="38"/>
      <c r="AJ41" s="56"/>
      <c r="AK41" s="56"/>
      <c r="AL41" s="38"/>
      <c r="AM41" s="181"/>
      <c r="AN41" s="56"/>
      <c r="AO41" s="56"/>
      <c r="AP41" s="38"/>
      <c r="AQ41" s="189"/>
    </row>
    <row r="42" spans="1:43" ht="12.75">
      <c r="A42" s="26" t="s">
        <v>94</v>
      </c>
      <c r="B42" s="66">
        <f>A4</f>
        <v>0</v>
      </c>
      <c r="C42" s="38">
        <f>A4/A2</f>
        <v>0</v>
      </c>
      <c r="D42" s="39">
        <f>A4</f>
        <v>0</v>
      </c>
      <c r="E42" s="39">
        <f>A4/A2</f>
        <v>0</v>
      </c>
      <c r="F42" s="38">
        <f>A4</f>
        <v>0</v>
      </c>
      <c r="G42" s="38">
        <f>A4/A2</f>
        <v>0</v>
      </c>
      <c r="H42" s="39">
        <f>A4</f>
        <v>0</v>
      </c>
      <c r="I42" s="39">
        <f>A4/A2</f>
        <v>0</v>
      </c>
      <c r="J42" s="38"/>
      <c r="K42" s="38"/>
      <c r="L42" s="39">
        <f>A4</f>
        <v>0</v>
      </c>
      <c r="M42" s="39">
        <f>A4/A2</f>
        <v>0</v>
      </c>
      <c r="N42" s="38">
        <f>A4</f>
        <v>0</v>
      </c>
      <c r="O42" s="38">
        <f>A4/A2</f>
        <v>0</v>
      </c>
      <c r="P42" s="39">
        <f>A4</f>
        <v>0</v>
      </c>
      <c r="Q42" s="39">
        <f>A4/A2</f>
        <v>0</v>
      </c>
      <c r="R42" s="38">
        <f>A4</f>
        <v>0</v>
      </c>
      <c r="S42" s="38">
        <f>A4/A2</f>
        <v>0</v>
      </c>
      <c r="T42" s="39">
        <f>A4</f>
        <v>0</v>
      </c>
      <c r="U42" s="39">
        <f>A4/A2</f>
        <v>0</v>
      </c>
      <c r="V42" s="38">
        <f>A4</f>
        <v>0</v>
      </c>
      <c r="W42" s="38">
        <f>A4/A2</f>
        <v>0</v>
      </c>
      <c r="X42" s="56">
        <f>A4</f>
        <v>0</v>
      </c>
      <c r="Y42" s="56">
        <f>A4/A2</f>
        <v>0</v>
      </c>
      <c r="Z42" s="38">
        <f>A4</f>
        <v>0</v>
      </c>
      <c r="AA42" s="38">
        <f>A4/A2</f>
        <v>0</v>
      </c>
      <c r="AB42" s="56">
        <f>A4</f>
        <v>0</v>
      </c>
      <c r="AC42" s="56">
        <f>A4/A2</f>
        <v>0</v>
      </c>
      <c r="AD42" s="38">
        <f>C4</f>
        <v>0</v>
      </c>
      <c r="AE42" s="38">
        <f>A4/A2</f>
        <v>0</v>
      </c>
      <c r="AF42" s="56">
        <f>A4</f>
        <v>0</v>
      </c>
      <c r="AG42" s="56">
        <f>A4/A2</f>
        <v>0</v>
      </c>
      <c r="AH42" s="38"/>
      <c r="AI42" s="38"/>
      <c r="AJ42" s="56"/>
      <c r="AK42" s="56"/>
      <c r="AL42" s="38">
        <f>A4</f>
        <v>0</v>
      </c>
      <c r="AM42" s="181">
        <f>A4/A2</f>
        <v>0</v>
      </c>
      <c r="AN42" s="118">
        <f>A4</f>
        <v>0</v>
      </c>
      <c r="AO42" s="56">
        <f>A4/A2</f>
        <v>0</v>
      </c>
      <c r="AP42" s="38">
        <f>A4</f>
        <v>0</v>
      </c>
      <c r="AQ42" s="189">
        <f>A4/A2</f>
        <v>0</v>
      </c>
    </row>
    <row r="43" spans="1:43" ht="12.75">
      <c r="A43" s="5" t="s">
        <v>4</v>
      </c>
      <c r="B43" s="66"/>
      <c r="C43" s="38"/>
      <c r="D43" s="39"/>
      <c r="E43" s="39"/>
      <c r="F43" s="38"/>
      <c r="G43" s="38"/>
      <c r="H43" s="39"/>
      <c r="I43" s="39"/>
      <c r="J43" s="38"/>
      <c r="K43" s="38"/>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3" t="s">
        <v>0</v>
      </c>
      <c r="B44" s="66"/>
      <c r="C44" s="38"/>
      <c r="D44" s="39"/>
      <c r="E44" s="39"/>
      <c r="F44" s="38"/>
      <c r="G44" s="38"/>
      <c r="H44" s="39"/>
      <c r="I44" s="39"/>
      <c r="J44" s="118">
        <f>J21/4</f>
        <v>0</v>
      </c>
      <c r="K44" s="38">
        <f>(A4*0.25)/A2</f>
        <v>0</v>
      </c>
      <c r="L44" s="39"/>
      <c r="M44" s="39"/>
      <c r="N44" s="38"/>
      <c r="O44" s="38"/>
      <c r="P44" s="39"/>
      <c r="Q44" s="39"/>
      <c r="R44" s="38"/>
      <c r="S44" s="38"/>
      <c r="T44" s="39"/>
      <c r="U44" s="39"/>
      <c r="V44" s="38"/>
      <c r="W44" s="38"/>
      <c r="X44" s="56"/>
      <c r="Y44" s="56"/>
      <c r="Z44" s="38"/>
      <c r="AA44" s="38"/>
      <c r="AB44" s="56"/>
      <c r="AC44" s="56"/>
      <c r="AD44" s="38"/>
      <c r="AE44" s="38"/>
      <c r="AF44" s="56"/>
      <c r="AG44" s="56"/>
      <c r="AH44" s="38"/>
      <c r="AI44" s="38"/>
      <c r="AJ44" s="56"/>
      <c r="AK44" s="56"/>
      <c r="AL44" s="38"/>
      <c r="AM44" s="181"/>
      <c r="AN44" s="56"/>
      <c r="AO44" s="56"/>
      <c r="AP44" s="38"/>
      <c r="AQ44" s="189"/>
    </row>
    <row r="45" spans="1:43" ht="12.75">
      <c r="A45" s="29" t="s">
        <v>145</v>
      </c>
      <c r="B45" s="66">
        <f>A4</f>
        <v>0</v>
      </c>
      <c r="C45" s="38">
        <f>A4/A2</f>
        <v>0</v>
      </c>
      <c r="D45" s="39">
        <f aca="true" t="shared" si="9" ref="D45:I45">D42</f>
        <v>0</v>
      </c>
      <c r="E45" s="39">
        <f t="shared" si="9"/>
        <v>0</v>
      </c>
      <c r="F45" s="38">
        <f t="shared" si="9"/>
        <v>0</v>
      </c>
      <c r="G45" s="38">
        <f t="shared" si="9"/>
        <v>0</v>
      </c>
      <c r="H45" s="39">
        <f t="shared" si="9"/>
        <v>0</v>
      </c>
      <c r="I45" s="39">
        <f t="shared" si="9"/>
        <v>0</v>
      </c>
      <c r="J45" s="118">
        <f>J21/4</f>
        <v>0</v>
      </c>
      <c r="K45" s="38">
        <f>(A4*0.25)/A2</f>
        <v>0</v>
      </c>
      <c r="L45" s="39"/>
      <c r="M45" s="39"/>
      <c r="N45" s="38">
        <f>A4/2</f>
        <v>0</v>
      </c>
      <c r="O45" s="38">
        <f>(A4/2)/A2</f>
        <v>0</v>
      </c>
      <c r="P45" s="39"/>
      <c r="Q45" s="39"/>
      <c r="R45" s="38">
        <f>R42*0.25</f>
        <v>0</v>
      </c>
      <c r="S45" s="38">
        <f>S42*0.25</f>
        <v>0</v>
      </c>
      <c r="T45" s="39">
        <f>T42*0.25</f>
        <v>0</v>
      </c>
      <c r="U45" s="39">
        <f>U42*0.25</f>
        <v>0</v>
      </c>
      <c r="V45" s="38"/>
      <c r="W45" s="38"/>
      <c r="X45" s="56">
        <f>A4*0.25</f>
        <v>0</v>
      </c>
      <c r="Y45" s="56">
        <f>(A4*0.25)/A2</f>
        <v>0</v>
      </c>
      <c r="Z45" s="38">
        <f>A4</f>
        <v>0</v>
      </c>
      <c r="AA45" s="38">
        <f>A4/A2</f>
        <v>0</v>
      </c>
      <c r="AB45" s="56">
        <f aca="true" t="shared" si="10" ref="AB45:AG45">AB42-AB53</f>
        <v>-100</v>
      </c>
      <c r="AC45" s="56">
        <f t="shared" si="10"/>
        <v>-100</v>
      </c>
      <c r="AD45" s="38">
        <f t="shared" si="10"/>
        <v>-100</v>
      </c>
      <c r="AE45" s="38">
        <f t="shared" si="10"/>
        <v>-100</v>
      </c>
      <c r="AF45" s="56">
        <f t="shared" si="10"/>
        <v>-100</v>
      </c>
      <c r="AG45" s="56">
        <f t="shared" si="10"/>
        <v>-100</v>
      </c>
      <c r="AH45" s="118">
        <f>A4</f>
        <v>0</v>
      </c>
      <c r="AI45" s="38">
        <f>A4/A2</f>
        <v>0</v>
      </c>
      <c r="AJ45" s="56"/>
      <c r="AK45" s="56"/>
      <c r="AL45" s="38">
        <f>A4</f>
        <v>0</v>
      </c>
      <c r="AM45" s="181">
        <f>A4/A2</f>
        <v>0</v>
      </c>
      <c r="AN45" s="56">
        <f>AN42</f>
        <v>0</v>
      </c>
      <c r="AO45" s="56">
        <f>AO42</f>
        <v>0</v>
      </c>
      <c r="AP45" s="38">
        <f>AP42</f>
        <v>0</v>
      </c>
      <c r="AQ45" s="189">
        <f>AQ42</f>
        <v>0</v>
      </c>
    </row>
    <row r="46" spans="1:43" ht="12.75">
      <c r="A46" s="5" t="s">
        <v>1</v>
      </c>
      <c r="B46" s="66"/>
      <c r="C46" s="38"/>
      <c r="D46" s="39"/>
      <c r="E46" s="39"/>
      <c r="F46" s="38"/>
      <c r="G46" s="38"/>
      <c r="H46" s="39"/>
      <c r="I46" s="39"/>
      <c r="J46" s="118">
        <f>J21/4</f>
        <v>0</v>
      </c>
      <c r="K46" s="38">
        <f>(A4*0.25)/A2</f>
        <v>0</v>
      </c>
      <c r="L46" s="39"/>
      <c r="M46" s="39"/>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3" t="s">
        <v>2</v>
      </c>
      <c r="B47" s="66"/>
      <c r="C47" s="38"/>
      <c r="D47" s="39"/>
      <c r="E47" s="39"/>
      <c r="F47" s="38"/>
      <c r="G47" s="38"/>
      <c r="H47" s="39"/>
      <c r="I47" s="39"/>
      <c r="J47" s="118">
        <f>J21/4</f>
        <v>0</v>
      </c>
      <c r="K47" s="38">
        <f>(A4*0.25)/A2</f>
        <v>0</v>
      </c>
      <c r="L47" s="39"/>
      <c r="M47" s="39"/>
      <c r="N47" s="38"/>
      <c r="O47" s="38"/>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3" t="s">
        <v>3</v>
      </c>
      <c r="B48" s="66"/>
      <c r="C48" s="38"/>
      <c r="D48" s="39"/>
      <c r="E48" s="39"/>
      <c r="F48" s="38"/>
      <c r="G48" s="38"/>
      <c r="H48" s="39"/>
      <c r="I48" s="39"/>
      <c r="J48" s="38"/>
      <c r="K48" s="38"/>
      <c r="L48" s="118">
        <f>A4</f>
        <v>0</v>
      </c>
      <c r="M48" s="39">
        <f>A4/A2</f>
        <v>0</v>
      </c>
      <c r="N48" s="38"/>
      <c r="O48" s="38"/>
      <c r="P48" s="39"/>
      <c r="Q48" s="39"/>
      <c r="R48" s="38"/>
      <c r="S48" s="38"/>
      <c r="T48" s="39"/>
      <c r="U48" s="39"/>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3" t="s">
        <v>16</v>
      </c>
      <c r="B49" s="66"/>
      <c r="C49" s="38"/>
      <c r="D49" s="39"/>
      <c r="E49" s="39"/>
      <c r="F49" s="38"/>
      <c r="G49" s="38"/>
      <c r="H49" s="39"/>
      <c r="I49" s="39"/>
      <c r="J49" s="38"/>
      <c r="K49" s="38"/>
      <c r="L49" s="39"/>
      <c r="M49" s="39"/>
      <c r="N49" s="118">
        <f>A4/2</f>
        <v>0</v>
      </c>
      <c r="O49" s="38">
        <f>(A4/2)/A2</f>
        <v>0</v>
      </c>
      <c r="P49" s="39"/>
      <c r="Q49" s="39"/>
      <c r="R49" s="38"/>
      <c r="S49" s="38"/>
      <c r="T49" s="39"/>
      <c r="U49" s="39"/>
      <c r="V49" s="38"/>
      <c r="W49" s="38"/>
      <c r="X49" s="56"/>
      <c r="Y49" s="56"/>
      <c r="Z49" s="38"/>
      <c r="AA49" s="38"/>
      <c r="AB49" s="56"/>
      <c r="AC49" s="56"/>
      <c r="AD49" s="38"/>
      <c r="AE49" s="38"/>
      <c r="AF49" s="56"/>
      <c r="AG49" s="56"/>
      <c r="AH49" s="38"/>
      <c r="AI49" s="38"/>
      <c r="AJ49" s="56"/>
      <c r="AK49" s="56"/>
      <c r="AL49" s="38"/>
      <c r="AM49" s="181"/>
      <c r="AN49" s="56"/>
      <c r="AO49" s="56"/>
      <c r="AP49" s="38"/>
      <c r="AQ49" s="189"/>
    </row>
    <row r="50" spans="1:43" ht="12.75">
      <c r="A50" s="4" t="s">
        <v>17</v>
      </c>
      <c r="B50" s="66"/>
      <c r="C50" s="38"/>
      <c r="D50" s="39"/>
      <c r="E50" s="39"/>
      <c r="F50" s="38"/>
      <c r="G50" s="38"/>
      <c r="H50" s="39"/>
      <c r="I50" s="39"/>
      <c r="J50" s="38"/>
      <c r="K50" s="38"/>
      <c r="L50" s="39"/>
      <c r="M50" s="39"/>
      <c r="N50" s="38"/>
      <c r="O50" s="38"/>
      <c r="P50" s="118">
        <f>A4</f>
        <v>0</v>
      </c>
      <c r="Q50" s="39">
        <f>A4/A2</f>
        <v>0</v>
      </c>
      <c r="R50" s="38">
        <f>R42*0.75</f>
        <v>0</v>
      </c>
      <c r="S50" s="38">
        <f>S42*0.75</f>
        <v>0</v>
      </c>
      <c r="T50" s="118">
        <f>T42*0.75</f>
        <v>0</v>
      </c>
      <c r="U50" s="39">
        <f>U42*0.75</f>
        <v>0</v>
      </c>
      <c r="V50" s="38"/>
      <c r="W50" s="38"/>
      <c r="X50" s="56"/>
      <c r="Y50" s="56"/>
      <c r="Z50" s="38"/>
      <c r="AA50" s="38"/>
      <c r="AB50" s="56"/>
      <c r="AC50" s="56"/>
      <c r="AD50" s="38"/>
      <c r="AE50" s="38"/>
      <c r="AF50" s="56"/>
      <c r="AG50" s="56"/>
      <c r="AH50" s="38"/>
      <c r="AI50" s="38"/>
      <c r="AJ50" s="56"/>
      <c r="AK50" s="56"/>
      <c r="AL50" s="38"/>
      <c r="AM50" s="181"/>
      <c r="AN50" s="56"/>
      <c r="AO50" s="56"/>
      <c r="AP50" s="38"/>
      <c r="AQ50" s="189"/>
    </row>
    <row r="51" spans="1:43" ht="12.75">
      <c r="A51" s="4" t="s">
        <v>5</v>
      </c>
      <c r="B51" s="66"/>
      <c r="C51" s="38"/>
      <c r="D51" s="39"/>
      <c r="E51" s="39"/>
      <c r="F51" s="38"/>
      <c r="G51" s="38"/>
      <c r="H51" s="39"/>
      <c r="I51" s="39"/>
      <c r="J51" s="38"/>
      <c r="K51" s="38"/>
      <c r="L51" s="39"/>
      <c r="M51" s="39"/>
      <c r="N51" s="38"/>
      <c r="O51" s="38"/>
      <c r="P51" s="39"/>
      <c r="Q51" s="39"/>
      <c r="R51" s="38"/>
      <c r="S51" s="38"/>
      <c r="T51" s="39"/>
      <c r="U51" s="39"/>
      <c r="V51" s="118">
        <f>A4</f>
        <v>0</v>
      </c>
      <c r="W51" s="38">
        <f>A4/A2</f>
        <v>0</v>
      </c>
      <c r="X51" s="56"/>
      <c r="Y51" s="56"/>
      <c r="Z51" s="38"/>
      <c r="AA51" s="38"/>
      <c r="AB51" s="56"/>
      <c r="AC51" s="56"/>
      <c r="AD51" s="38"/>
      <c r="AE51" s="38"/>
      <c r="AF51" s="56"/>
      <c r="AG51" s="56"/>
      <c r="AH51" s="38"/>
      <c r="AI51" s="38"/>
      <c r="AJ51" s="56"/>
      <c r="AK51" s="56"/>
      <c r="AL51" s="38"/>
      <c r="AM51" s="181"/>
      <c r="AN51" s="56"/>
      <c r="AO51" s="56"/>
      <c r="AP51" s="38"/>
      <c r="AQ51" s="189"/>
    </row>
    <row r="52" spans="1:43" ht="12.75">
      <c r="A52" s="4" t="s">
        <v>228</v>
      </c>
      <c r="B52" s="66"/>
      <c r="C52" s="38"/>
      <c r="D52" s="39"/>
      <c r="E52" s="39"/>
      <c r="F52" s="38"/>
      <c r="G52" s="38"/>
      <c r="H52" s="39"/>
      <c r="I52" s="39"/>
      <c r="J52" s="38"/>
      <c r="K52" s="38"/>
      <c r="L52" s="39"/>
      <c r="M52" s="39"/>
      <c r="N52" s="38"/>
      <c r="O52" s="38"/>
      <c r="P52" s="39"/>
      <c r="Q52" s="39"/>
      <c r="R52" s="38"/>
      <c r="S52" s="38"/>
      <c r="T52" s="39"/>
      <c r="U52" s="39"/>
      <c r="V52" s="38"/>
      <c r="W52" s="38"/>
      <c r="X52" s="118">
        <f>A4*0.75</f>
        <v>0</v>
      </c>
      <c r="Y52" s="56">
        <f>(A4*0.75)/A2</f>
        <v>0</v>
      </c>
      <c r="Z52" s="38"/>
      <c r="AA52" s="38"/>
      <c r="AB52" s="56"/>
      <c r="AC52" s="56"/>
      <c r="AD52" s="38"/>
      <c r="AE52" s="38"/>
      <c r="AF52" s="56"/>
      <c r="AG52" s="56"/>
      <c r="AH52" s="38"/>
      <c r="AI52" s="38"/>
      <c r="AJ52" s="56"/>
      <c r="AK52" s="56"/>
      <c r="AL52" s="38"/>
      <c r="AM52" s="181"/>
      <c r="AN52" s="56"/>
      <c r="AO52" s="56"/>
      <c r="AP52" s="38"/>
      <c r="AQ52" s="189"/>
    </row>
    <row r="53" spans="1:43" ht="13.5" thickBot="1">
      <c r="A53" s="4" t="s">
        <v>125</v>
      </c>
      <c r="B53" s="130"/>
      <c r="C53" s="131"/>
      <c r="D53" s="132"/>
      <c r="E53" s="132"/>
      <c r="F53" s="131"/>
      <c r="G53" s="131"/>
      <c r="H53" s="132"/>
      <c r="I53" s="132"/>
      <c r="J53" s="131"/>
      <c r="K53" s="131"/>
      <c r="L53" s="132"/>
      <c r="M53" s="132"/>
      <c r="N53" s="131"/>
      <c r="O53" s="131"/>
      <c r="P53" s="132"/>
      <c r="Q53" s="132"/>
      <c r="R53" s="131"/>
      <c r="S53" s="131"/>
      <c r="T53" s="132"/>
      <c r="U53" s="132"/>
      <c r="V53" s="131"/>
      <c r="W53" s="131"/>
      <c r="X53" s="133"/>
      <c r="Y53" s="133"/>
      <c r="Z53" s="172"/>
      <c r="AA53" s="131"/>
      <c r="AB53" s="171">
        <v>100</v>
      </c>
      <c r="AC53" s="135">
        <f>AB53/A2</f>
        <v>100</v>
      </c>
      <c r="AD53" s="171">
        <v>100</v>
      </c>
      <c r="AE53" s="136">
        <f>AD53/A2</f>
        <v>100</v>
      </c>
      <c r="AF53" s="171">
        <v>100</v>
      </c>
      <c r="AG53" s="135">
        <f>AF53/A2</f>
        <v>100</v>
      </c>
      <c r="AH53" s="131"/>
      <c r="AI53" s="131"/>
      <c r="AJ53" s="133"/>
      <c r="AK53" s="133"/>
      <c r="AL53" s="131"/>
      <c r="AM53" s="183"/>
      <c r="AN53" s="133"/>
      <c r="AO53" s="133"/>
      <c r="AP53" s="131"/>
      <c r="AQ53" s="194"/>
    </row>
    <row r="54" spans="1:43" ht="13.5" thickTop="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row>
  </sheetData>
  <sheetProtection/>
  <mergeCells count="28">
    <mergeCell ref="N18:O18"/>
    <mergeCell ref="P18:Q18"/>
    <mergeCell ref="Z18:AA18"/>
    <mergeCell ref="AB18:AC18"/>
    <mergeCell ref="B18:C18"/>
    <mergeCell ref="D18:E18"/>
    <mergeCell ref="F18:G18"/>
    <mergeCell ref="H18:I18"/>
    <mergeCell ref="J18:K18"/>
    <mergeCell ref="L18:M18"/>
    <mergeCell ref="R18:S18"/>
    <mergeCell ref="T18:U18"/>
    <mergeCell ref="V18:W18"/>
    <mergeCell ref="X18:Y18"/>
    <mergeCell ref="Z14:AA14"/>
    <mergeCell ref="AB14:AC14"/>
    <mergeCell ref="Z17:AA17"/>
    <mergeCell ref="AB17:AC17"/>
    <mergeCell ref="AF17:AG17"/>
    <mergeCell ref="AD17:AE17"/>
    <mergeCell ref="AF14:AG14"/>
    <mergeCell ref="AF18:AG18"/>
    <mergeCell ref="AN18:AO18"/>
    <mergeCell ref="AP18:AQ18"/>
    <mergeCell ref="AL18:AM18"/>
    <mergeCell ref="AH18:AI18"/>
    <mergeCell ref="AJ18:AK18"/>
    <mergeCell ref="AD18:AE1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52"/>
    <pageSetUpPr fitToPage="1"/>
  </sheetPr>
  <dimension ref="A1:R83"/>
  <sheetViews>
    <sheetView zoomScale="96" zoomScaleNormal="96" zoomScalePageLayoutView="0" workbookViewId="0" topLeftCell="A47">
      <pane xSplit="1" topLeftCell="B1" activePane="topRight" state="frozen"/>
      <selection pane="topLeft" activeCell="A19" sqref="A19"/>
      <selection pane="topRight" activeCell="D76" sqref="D76"/>
    </sheetView>
  </sheetViews>
  <sheetFormatPr defaultColWidth="11.00390625" defaultRowHeight="12.75"/>
  <cols>
    <col min="1" max="1" width="51.140625" style="0" customWidth="1"/>
    <col min="2" max="2" width="11.140625" style="0" customWidth="1"/>
    <col min="3" max="3" width="12.00390625" style="0" customWidth="1"/>
    <col min="4" max="4" width="12.28125" style="0" customWidth="1"/>
    <col min="5" max="5" width="12.57421875" style="0" customWidth="1"/>
    <col min="6" max="6" width="14.00390625" style="0" customWidth="1"/>
    <col min="7" max="7" width="12.28125" style="0" customWidth="1"/>
    <col min="8" max="8" width="13.7109375" style="0" customWidth="1"/>
    <col min="9" max="9" width="15.00390625" style="0" customWidth="1"/>
    <col min="10" max="10" width="15.57421875" style="0" customWidth="1"/>
    <col min="11" max="11" width="18.57421875" style="0" customWidth="1"/>
    <col min="12" max="12" width="16.28125" style="0" customWidth="1"/>
    <col min="13" max="13" width="14.8515625" style="0" customWidth="1"/>
    <col min="14" max="14" width="15.140625" style="0" customWidth="1"/>
    <col min="15" max="15" width="16.28125" style="0" customWidth="1"/>
    <col min="16" max="16" width="16.8515625" style="0" customWidth="1"/>
    <col min="17" max="17" width="18.28125" style="0" customWidth="1"/>
    <col min="18" max="18" width="12.7109375" style="0" customWidth="1"/>
    <col min="19" max="19" width="14.7109375" style="0" customWidth="1"/>
    <col min="20" max="20" width="15.7109375" style="0" customWidth="1"/>
  </cols>
  <sheetData>
    <row r="1" spans="1:17" ht="13.5" customHeight="1" thickTop="1">
      <c r="A1" s="93"/>
      <c r="B1" s="287" t="s">
        <v>160</v>
      </c>
      <c r="C1" s="263"/>
      <c r="D1" s="263"/>
      <c r="E1" s="288"/>
      <c r="F1" s="269" t="s">
        <v>153</v>
      </c>
      <c r="G1" s="270"/>
      <c r="H1" s="263" t="s">
        <v>25</v>
      </c>
      <c r="I1" s="263" t="s">
        <v>24</v>
      </c>
      <c r="J1" s="263" t="s">
        <v>23</v>
      </c>
      <c r="K1" s="271" t="s">
        <v>26</v>
      </c>
      <c r="L1" s="267" t="s">
        <v>51</v>
      </c>
      <c r="M1" s="263" t="s">
        <v>55</v>
      </c>
      <c r="N1" s="263" t="s">
        <v>77</v>
      </c>
      <c r="O1" s="263" t="s">
        <v>76</v>
      </c>
      <c r="P1" s="265" t="s">
        <v>75</v>
      </c>
      <c r="Q1" s="273"/>
    </row>
    <row r="2" spans="1:17" ht="42" customHeight="1" thickBot="1">
      <c r="A2" s="86" t="s">
        <v>22</v>
      </c>
      <c r="B2" s="89" t="s">
        <v>164</v>
      </c>
      <c r="C2" s="87" t="s">
        <v>163</v>
      </c>
      <c r="D2" s="87" t="s">
        <v>162</v>
      </c>
      <c r="E2" s="90" t="s">
        <v>161</v>
      </c>
      <c r="F2" s="91" t="s">
        <v>152</v>
      </c>
      <c r="G2" s="92" t="s">
        <v>154</v>
      </c>
      <c r="H2" s="264"/>
      <c r="I2" s="264"/>
      <c r="J2" s="264"/>
      <c r="K2" s="272"/>
      <c r="L2" s="268"/>
      <c r="M2" s="264"/>
      <c r="N2" s="264"/>
      <c r="O2" s="264"/>
      <c r="P2" s="266"/>
      <c r="Q2" s="273"/>
    </row>
    <row r="3" spans="1:17" ht="12.75">
      <c r="A3" s="9" t="s">
        <v>27</v>
      </c>
      <c r="B3" s="10" t="s">
        <v>28</v>
      </c>
      <c r="C3" s="10" t="s">
        <v>28</v>
      </c>
      <c r="D3" s="10" t="s">
        <v>28</v>
      </c>
      <c r="E3" s="10" t="s">
        <v>28</v>
      </c>
      <c r="F3" s="10" t="s">
        <v>238</v>
      </c>
      <c r="G3" s="108" t="s">
        <v>59</v>
      </c>
      <c r="H3" s="10" t="s">
        <v>35</v>
      </c>
      <c r="I3" s="10" t="s">
        <v>29</v>
      </c>
      <c r="J3" s="10" t="s">
        <v>178</v>
      </c>
      <c r="K3" s="11" t="s">
        <v>36</v>
      </c>
      <c r="L3" s="108" t="s">
        <v>58</v>
      </c>
      <c r="M3" s="10" t="s">
        <v>65</v>
      </c>
      <c r="N3" s="10" t="s">
        <v>179</v>
      </c>
      <c r="O3" s="98" t="s">
        <v>83</v>
      </c>
      <c r="P3" s="11" t="s">
        <v>241</v>
      </c>
      <c r="Q3" s="220"/>
    </row>
    <row r="4" spans="1:17" ht="13.5" thickBot="1">
      <c r="A4" s="12" t="s">
        <v>37</v>
      </c>
      <c r="B4" s="13" t="s">
        <v>28</v>
      </c>
      <c r="C4" s="13" t="s">
        <v>28</v>
      </c>
      <c r="D4" s="13" t="s">
        <v>28</v>
      </c>
      <c r="E4" s="13" t="s">
        <v>28</v>
      </c>
      <c r="F4" s="13" t="s">
        <v>239</v>
      </c>
      <c r="G4" s="109" t="s">
        <v>68</v>
      </c>
      <c r="H4" s="13" t="s">
        <v>35</v>
      </c>
      <c r="I4" s="13" t="s">
        <v>39</v>
      </c>
      <c r="J4" s="13" t="s">
        <v>38</v>
      </c>
      <c r="K4" s="14" t="s">
        <v>39</v>
      </c>
      <c r="L4" s="13" t="s">
        <v>39</v>
      </c>
      <c r="M4" s="13" t="s">
        <v>39</v>
      </c>
      <c r="N4" s="13" t="s">
        <v>69</v>
      </c>
      <c r="O4" s="13" t="s">
        <v>83</v>
      </c>
      <c r="P4" s="14" t="s">
        <v>241</v>
      </c>
      <c r="Q4" s="220"/>
    </row>
    <row r="5" spans="1:17" ht="12.75">
      <c r="A5" s="9" t="s">
        <v>40</v>
      </c>
      <c r="B5" s="15">
        <v>81.5</v>
      </c>
      <c r="C5" s="15">
        <v>133</v>
      </c>
      <c r="D5" s="15">
        <v>185</v>
      </c>
      <c r="E5" s="15">
        <v>355</v>
      </c>
      <c r="F5" s="83">
        <v>100</v>
      </c>
      <c r="G5" s="83">
        <v>25</v>
      </c>
      <c r="H5" s="15">
        <v>380</v>
      </c>
      <c r="I5" s="15">
        <v>155</v>
      </c>
      <c r="J5" s="15">
        <v>140</v>
      </c>
      <c r="K5" s="82">
        <v>155</v>
      </c>
      <c r="L5" s="147">
        <v>155</v>
      </c>
      <c r="M5" s="15">
        <v>155</v>
      </c>
      <c r="N5" s="15">
        <v>155</v>
      </c>
      <c r="O5" s="82">
        <v>200</v>
      </c>
      <c r="P5" s="16">
        <v>1067.5</v>
      </c>
      <c r="Q5" s="220"/>
    </row>
    <row r="6" spans="1:17" ht="12.75">
      <c r="A6" s="17" t="s">
        <v>41</v>
      </c>
      <c r="B6" s="15">
        <f>((B5-(25+5))/2.075)*1</f>
        <v>24.819277108433734</v>
      </c>
      <c r="C6" s="15">
        <f>((C5-(25+5))/2.075)*1</f>
        <v>49.63855421686747</v>
      </c>
      <c r="D6" s="15">
        <f>((D5-(25+5))/2.075)*1</f>
        <v>74.69879518072288</v>
      </c>
      <c r="E6" s="15">
        <f>((E5-(25+5))/2.075)*1</f>
        <v>156.6265060240964</v>
      </c>
      <c r="F6" s="15">
        <f>((F5-(25+5))/2.075)*1</f>
        <v>33.734939759036145</v>
      </c>
      <c r="G6" s="83">
        <f>G5</f>
        <v>25</v>
      </c>
      <c r="H6" s="15">
        <f aca="true" t="shared" si="0" ref="H6:N6">((H5-(25+5))/2.075)*1</f>
        <v>168.67469879518072</v>
      </c>
      <c r="I6" s="15">
        <f t="shared" si="0"/>
        <v>60.24096385542168</v>
      </c>
      <c r="J6" s="15">
        <f t="shared" si="0"/>
        <v>53.01204819277108</v>
      </c>
      <c r="K6" s="15">
        <f t="shared" si="0"/>
        <v>60.24096385542168</v>
      </c>
      <c r="L6" s="15">
        <f t="shared" si="0"/>
        <v>60.24096385542168</v>
      </c>
      <c r="M6" s="15">
        <f t="shared" si="0"/>
        <v>60.24096385542168</v>
      </c>
      <c r="N6" s="15">
        <f t="shared" si="0"/>
        <v>60.24096385542168</v>
      </c>
      <c r="O6" s="82">
        <v>0</v>
      </c>
      <c r="P6" s="16">
        <f>((P5-(25+5))/2.075)*1</f>
        <v>499.99999999999994</v>
      </c>
      <c r="Q6" s="220"/>
    </row>
    <row r="7" spans="1:17" ht="12.75">
      <c r="A7" s="17" t="s">
        <v>42</v>
      </c>
      <c r="B7" s="15">
        <f>B6*0.12</f>
        <v>2.978313253012048</v>
      </c>
      <c r="C7" s="15">
        <f>C6*0.12</f>
        <v>5.956626506024096</v>
      </c>
      <c r="D7" s="15">
        <f>D6*0.12</f>
        <v>8.963855421686745</v>
      </c>
      <c r="E7" s="15">
        <f>E6*0.12</f>
        <v>18.795180722891565</v>
      </c>
      <c r="F7" s="15">
        <f aca="true" t="shared" si="1" ref="F7:N7">F6*0.12</f>
        <v>4.048192771084337</v>
      </c>
      <c r="G7" s="83">
        <v>0</v>
      </c>
      <c r="H7" s="15">
        <f t="shared" si="1"/>
        <v>20.240963855421686</v>
      </c>
      <c r="I7" s="15">
        <f t="shared" si="1"/>
        <v>7.228915662650602</v>
      </c>
      <c r="J7" s="15">
        <f t="shared" si="1"/>
        <v>6.361445783132529</v>
      </c>
      <c r="K7" s="82">
        <f t="shared" si="1"/>
        <v>7.228915662650602</v>
      </c>
      <c r="L7" s="82">
        <f t="shared" si="1"/>
        <v>7.228915662650602</v>
      </c>
      <c r="M7" s="15">
        <f t="shared" si="1"/>
        <v>7.228915662650602</v>
      </c>
      <c r="N7" s="15">
        <f t="shared" si="1"/>
        <v>7.228915662650602</v>
      </c>
      <c r="O7" s="82">
        <v>0</v>
      </c>
      <c r="P7" s="16">
        <f>P6*0.12</f>
        <v>59.99999999999999</v>
      </c>
      <c r="Q7" s="220"/>
    </row>
    <row r="8" spans="1:17" ht="12.75">
      <c r="A8" s="17" t="s">
        <v>43</v>
      </c>
      <c r="B8" s="15">
        <f>B6*0.88</f>
        <v>21.840963855421688</v>
      </c>
      <c r="C8" s="15">
        <f>C6*0.88</f>
        <v>43.681927710843375</v>
      </c>
      <c r="D8" s="15">
        <f>D6*0.88</f>
        <v>65.73493975903614</v>
      </c>
      <c r="E8" s="15">
        <f>E6*0.88</f>
        <v>137.83132530120483</v>
      </c>
      <c r="F8" s="15">
        <f>F6*0.88</f>
        <v>29.686746987951807</v>
      </c>
      <c r="G8" s="83">
        <v>0</v>
      </c>
      <c r="H8" s="15">
        <f>H6*0.88</f>
        <v>148.43373493975903</v>
      </c>
      <c r="I8" s="15">
        <f aca="true" t="shared" si="2" ref="I8:N8">I6*0.88</f>
        <v>53.01204819277108</v>
      </c>
      <c r="J8" s="15">
        <f>J6*0.88</f>
        <v>46.65060240963855</v>
      </c>
      <c r="K8" s="82">
        <f t="shared" si="2"/>
        <v>53.01204819277108</v>
      </c>
      <c r="L8" s="82">
        <f t="shared" si="2"/>
        <v>53.01204819277108</v>
      </c>
      <c r="M8" s="15">
        <f t="shared" si="2"/>
        <v>53.01204819277108</v>
      </c>
      <c r="N8" s="15">
        <f t="shared" si="2"/>
        <v>53.01204819277108</v>
      </c>
      <c r="O8" s="82">
        <v>0</v>
      </c>
      <c r="P8" s="16">
        <f>P6*0.88</f>
        <v>439.99999999999994</v>
      </c>
      <c r="Q8" s="220"/>
    </row>
    <row r="9" spans="1:17" ht="12.75">
      <c r="A9" s="17" t="s">
        <v>44</v>
      </c>
      <c r="B9" s="15">
        <f>B6*0.075</f>
        <v>1.86144578313253</v>
      </c>
      <c r="C9" s="15">
        <f>C6*0.075</f>
        <v>3.72289156626506</v>
      </c>
      <c r="D9" s="15">
        <f>D6*0.075</f>
        <v>5.602409638554216</v>
      </c>
      <c r="E9" s="15">
        <f>E6*0.075</f>
        <v>11.74698795180723</v>
      </c>
      <c r="F9" s="15">
        <f>F6*0.075</f>
        <v>2.5301204819277108</v>
      </c>
      <c r="G9" s="83">
        <v>0</v>
      </c>
      <c r="H9" s="15">
        <f>H6*0.075</f>
        <v>12.650602409638553</v>
      </c>
      <c r="I9" s="15">
        <f aca="true" t="shared" si="3" ref="I9:N9">I6*0.075</f>
        <v>4.518072289156626</v>
      </c>
      <c r="J9" s="15">
        <f>J6*0.075</f>
        <v>3.975903614457831</v>
      </c>
      <c r="K9" s="82">
        <f t="shared" si="3"/>
        <v>4.518072289156626</v>
      </c>
      <c r="L9" s="82">
        <f t="shared" si="3"/>
        <v>4.518072289156626</v>
      </c>
      <c r="M9" s="15">
        <f t="shared" si="3"/>
        <v>4.518072289156626</v>
      </c>
      <c r="N9" s="15">
        <f t="shared" si="3"/>
        <v>4.518072289156626</v>
      </c>
      <c r="O9" s="82">
        <v>0</v>
      </c>
      <c r="P9" s="16">
        <f>P6*0.075</f>
        <v>37.49999999999999</v>
      </c>
      <c r="Q9" s="220"/>
    </row>
    <row r="10" spans="1:17" ht="12.75">
      <c r="A10" s="151" t="s">
        <v>45</v>
      </c>
      <c r="B10" s="149">
        <f>B7+B8+B9</f>
        <v>26.680722891566266</v>
      </c>
      <c r="C10" s="149">
        <f>C7+C8+C9</f>
        <v>53.36144578313253</v>
      </c>
      <c r="D10" s="149">
        <f>D7+D8+D9</f>
        <v>80.3012048192771</v>
      </c>
      <c r="E10" s="149">
        <f>E7+E8+E9</f>
        <v>168.3734939759036</v>
      </c>
      <c r="F10" s="149">
        <f>F7+F8+F9</f>
        <v>36.265060240963855</v>
      </c>
      <c r="G10" s="149">
        <f>((G5-25)/207.5)*107.5</f>
        <v>0</v>
      </c>
      <c r="H10" s="149">
        <f>H7+H8+H9</f>
        <v>181.32530120481928</v>
      </c>
      <c r="I10" s="149">
        <f>I7+I8+I9</f>
        <v>64.7590361445783</v>
      </c>
      <c r="J10" s="149">
        <f>J7+J8+J9</f>
        <v>56.98795180722891</v>
      </c>
      <c r="K10" s="150">
        <f>K7+K8+K9</f>
        <v>64.7590361445783</v>
      </c>
      <c r="L10" s="150">
        <f>((L5-25)/207.5)*107.5</f>
        <v>67.34939759036145</v>
      </c>
      <c r="M10" s="149">
        <f>((M5-25)/207.5)*107.5</f>
        <v>67.34939759036145</v>
      </c>
      <c r="N10" s="149">
        <f>((N5-25)/207.5)*107.5</f>
        <v>67.34939759036145</v>
      </c>
      <c r="O10" s="150">
        <v>0</v>
      </c>
      <c r="P10" s="16">
        <f>((P5-25)/207.5)*107.5</f>
        <v>540.0903614457832</v>
      </c>
      <c r="Q10" s="220"/>
    </row>
    <row r="11" spans="1:17" ht="12.75">
      <c r="A11" s="17" t="s">
        <v>124</v>
      </c>
      <c r="B11" s="15">
        <v>25</v>
      </c>
      <c r="C11" s="15">
        <v>25</v>
      </c>
      <c r="D11" s="15">
        <v>25</v>
      </c>
      <c r="E11" s="15">
        <v>25</v>
      </c>
      <c r="F11" s="15">
        <v>25</v>
      </c>
      <c r="G11" s="83">
        <v>0</v>
      </c>
      <c r="H11" s="15">
        <v>25</v>
      </c>
      <c r="I11" s="15">
        <v>25</v>
      </c>
      <c r="J11" s="15">
        <v>25</v>
      </c>
      <c r="K11" s="82">
        <v>25</v>
      </c>
      <c r="L11" s="82">
        <v>25</v>
      </c>
      <c r="M11" s="15">
        <v>25</v>
      </c>
      <c r="N11" s="15">
        <v>25</v>
      </c>
      <c r="O11" s="82">
        <v>0</v>
      </c>
      <c r="P11" s="16">
        <v>25</v>
      </c>
      <c r="Q11" s="220"/>
    </row>
    <row r="12" spans="1:17" ht="12.75">
      <c r="A12" s="17" t="s">
        <v>211</v>
      </c>
      <c r="B12" s="15">
        <v>5</v>
      </c>
      <c r="C12" s="15">
        <v>5</v>
      </c>
      <c r="D12" s="15">
        <v>5</v>
      </c>
      <c r="E12" s="15">
        <v>5</v>
      </c>
      <c r="F12" s="15">
        <v>5</v>
      </c>
      <c r="G12" s="15">
        <v>0</v>
      </c>
      <c r="H12" s="15">
        <v>5</v>
      </c>
      <c r="I12" s="15">
        <v>5</v>
      </c>
      <c r="J12" s="15">
        <v>5</v>
      </c>
      <c r="K12" s="15">
        <v>5</v>
      </c>
      <c r="L12" s="15">
        <v>5</v>
      </c>
      <c r="M12" s="15">
        <v>5</v>
      </c>
      <c r="N12" s="15">
        <v>5</v>
      </c>
      <c r="O12" s="82">
        <v>0</v>
      </c>
      <c r="P12" s="16">
        <v>5</v>
      </c>
      <c r="Q12" s="220"/>
    </row>
    <row r="13" spans="1:17" ht="8.25" customHeight="1">
      <c r="A13" s="18"/>
      <c r="B13" s="15"/>
      <c r="C13" s="15"/>
      <c r="D13" s="15"/>
      <c r="E13" s="15"/>
      <c r="F13" s="15"/>
      <c r="G13" s="15"/>
      <c r="H13" s="15"/>
      <c r="I13" s="15"/>
      <c r="J13" s="15"/>
      <c r="K13" s="82"/>
      <c r="L13" s="82"/>
      <c r="M13" s="15"/>
      <c r="N13" s="15"/>
      <c r="O13" s="82"/>
      <c r="P13" s="16"/>
      <c r="Q13" s="220"/>
    </row>
    <row r="14" spans="1:17" ht="12.75">
      <c r="A14" s="9" t="s">
        <v>46</v>
      </c>
      <c r="B14" s="15">
        <v>15</v>
      </c>
      <c r="C14" s="15">
        <v>25</v>
      </c>
      <c r="D14" s="15">
        <v>50</v>
      </c>
      <c r="E14" s="15">
        <v>75</v>
      </c>
      <c r="F14" s="83">
        <v>0</v>
      </c>
      <c r="G14" s="83">
        <v>0</v>
      </c>
      <c r="H14" s="15">
        <v>25</v>
      </c>
      <c r="I14" s="15">
        <v>0</v>
      </c>
      <c r="J14" s="15">
        <v>15</v>
      </c>
      <c r="K14" s="82">
        <v>0</v>
      </c>
      <c r="L14" s="106">
        <v>0</v>
      </c>
      <c r="M14" s="83">
        <v>0</v>
      </c>
      <c r="N14" s="15">
        <v>0</v>
      </c>
      <c r="O14" s="82">
        <v>100</v>
      </c>
      <c r="P14" s="16">
        <v>500</v>
      </c>
      <c r="Q14" s="220"/>
    </row>
    <row r="15" spans="1:17" ht="12.75">
      <c r="A15" s="9" t="s">
        <v>124</v>
      </c>
      <c r="B15" s="15">
        <v>25</v>
      </c>
      <c r="C15" s="15">
        <v>25</v>
      </c>
      <c r="D15" s="15">
        <v>25</v>
      </c>
      <c r="E15" s="15">
        <v>25</v>
      </c>
      <c r="F15" s="83">
        <v>25</v>
      </c>
      <c r="G15" s="83">
        <v>0</v>
      </c>
      <c r="H15" s="15">
        <v>25</v>
      </c>
      <c r="I15" s="15">
        <v>25</v>
      </c>
      <c r="J15" s="15">
        <v>25</v>
      </c>
      <c r="K15" s="82">
        <v>25</v>
      </c>
      <c r="L15" s="106">
        <v>25</v>
      </c>
      <c r="M15" s="83">
        <v>25</v>
      </c>
      <c r="N15" s="82">
        <v>25</v>
      </c>
      <c r="O15" s="82">
        <v>0</v>
      </c>
      <c r="P15" s="16">
        <v>25</v>
      </c>
      <c r="Q15" s="220"/>
    </row>
    <row r="16" spans="1:17" ht="12.75">
      <c r="A16" s="9" t="s">
        <v>211</v>
      </c>
      <c r="B16" s="15">
        <v>5</v>
      </c>
      <c r="C16" s="15">
        <v>5</v>
      </c>
      <c r="D16" s="15">
        <v>5</v>
      </c>
      <c r="E16" s="15">
        <v>5</v>
      </c>
      <c r="F16" s="15">
        <v>5</v>
      </c>
      <c r="G16" s="15">
        <v>0</v>
      </c>
      <c r="H16" s="15">
        <v>5</v>
      </c>
      <c r="I16" s="15">
        <v>5</v>
      </c>
      <c r="J16" s="15">
        <v>5</v>
      </c>
      <c r="K16" s="15">
        <v>5</v>
      </c>
      <c r="L16" s="15">
        <v>5</v>
      </c>
      <c r="M16" s="15">
        <v>5</v>
      </c>
      <c r="N16" s="15">
        <v>5</v>
      </c>
      <c r="O16" s="82">
        <v>0</v>
      </c>
      <c r="P16" s="16">
        <v>5</v>
      </c>
      <c r="Q16" s="220"/>
    </row>
    <row r="17" spans="1:17" ht="12.75">
      <c r="A17" s="9" t="s">
        <v>47</v>
      </c>
      <c r="B17" s="15">
        <f aca="true" t="shared" si="4" ref="B17:N17">B14*1.075</f>
        <v>16.125</v>
      </c>
      <c r="C17" s="15">
        <f t="shared" si="4"/>
        <v>26.875</v>
      </c>
      <c r="D17" s="15">
        <f t="shared" si="4"/>
        <v>53.75</v>
      </c>
      <c r="E17" s="15">
        <f t="shared" si="4"/>
        <v>80.625</v>
      </c>
      <c r="F17" s="83">
        <f t="shared" si="4"/>
        <v>0</v>
      </c>
      <c r="G17" s="83">
        <f t="shared" si="4"/>
        <v>0</v>
      </c>
      <c r="H17" s="15">
        <f t="shared" si="4"/>
        <v>26.875</v>
      </c>
      <c r="I17" s="15">
        <f t="shared" si="4"/>
        <v>0</v>
      </c>
      <c r="J17" s="15">
        <f t="shared" si="4"/>
        <v>16.125</v>
      </c>
      <c r="K17" s="82">
        <f t="shared" si="4"/>
        <v>0</v>
      </c>
      <c r="L17" s="106">
        <f t="shared" si="4"/>
        <v>0</v>
      </c>
      <c r="M17" s="83">
        <f t="shared" si="4"/>
        <v>0</v>
      </c>
      <c r="N17" s="82">
        <f t="shared" si="4"/>
        <v>0</v>
      </c>
      <c r="O17" s="82">
        <v>0</v>
      </c>
      <c r="P17" s="16">
        <f>P14*1.075</f>
        <v>537.5</v>
      </c>
      <c r="Q17" s="220"/>
    </row>
    <row r="18" spans="1:17" ht="12.75">
      <c r="A18" s="142" t="s">
        <v>138</v>
      </c>
      <c r="B18" s="143">
        <f>SUM(B14:B17)</f>
        <v>61.125</v>
      </c>
      <c r="C18" s="143">
        <f aca="true" t="shared" si="5" ref="C18:O18">SUM(C14:C17)</f>
        <v>81.875</v>
      </c>
      <c r="D18" s="143">
        <f t="shared" si="5"/>
        <v>133.75</v>
      </c>
      <c r="E18" s="143">
        <f t="shared" si="5"/>
        <v>185.625</v>
      </c>
      <c r="F18" s="143">
        <f t="shared" si="5"/>
        <v>30</v>
      </c>
      <c r="G18" s="143">
        <f t="shared" si="5"/>
        <v>0</v>
      </c>
      <c r="H18" s="143">
        <f t="shared" si="5"/>
        <v>81.875</v>
      </c>
      <c r="I18" s="143">
        <f t="shared" si="5"/>
        <v>30</v>
      </c>
      <c r="J18" s="143">
        <f t="shared" si="5"/>
        <v>61.125</v>
      </c>
      <c r="K18" s="143">
        <f t="shared" si="5"/>
        <v>30</v>
      </c>
      <c r="L18" s="143">
        <f t="shared" si="5"/>
        <v>30</v>
      </c>
      <c r="M18" s="143">
        <f t="shared" si="5"/>
        <v>30</v>
      </c>
      <c r="N18" s="143">
        <f t="shared" si="5"/>
        <v>30</v>
      </c>
      <c r="O18" s="216">
        <f t="shared" si="5"/>
        <v>100</v>
      </c>
      <c r="P18" s="221">
        <f>SUM(P14:P17)</f>
        <v>1067.5</v>
      </c>
      <c r="Q18" s="220"/>
    </row>
    <row r="19" spans="1:17" ht="6.75" customHeight="1">
      <c r="A19" s="9"/>
      <c r="B19" s="19"/>
      <c r="C19" s="19"/>
      <c r="D19" s="19"/>
      <c r="E19" s="19"/>
      <c r="F19" s="31"/>
      <c r="G19" s="31"/>
      <c r="H19" s="19"/>
      <c r="I19" s="19"/>
      <c r="J19" s="19"/>
      <c r="K19" s="105"/>
      <c r="L19" s="107"/>
      <c r="M19" s="19"/>
      <c r="N19" s="19"/>
      <c r="O19" s="105"/>
      <c r="P19" s="20"/>
      <c r="Q19" s="220"/>
    </row>
    <row r="20" spans="1:17" ht="12.75">
      <c r="A20" s="9" t="s">
        <v>48</v>
      </c>
      <c r="B20" s="15">
        <v>25</v>
      </c>
      <c r="C20" s="15">
        <v>50</v>
      </c>
      <c r="D20" s="15">
        <v>75</v>
      </c>
      <c r="E20" s="15">
        <v>200</v>
      </c>
      <c r="F20" s="83">
        <v>150</v>
      </c>
      <c r="G20" s="83">
        <v>25</v>
      </c>
      <c r="H20" s="15">
        <v>200</v>
      </c>
      <c r="I20" s="15">
        <v>100</v>
      </c>
      <c r="J20" s="15">
        <v>200</v>
      </c>
      <c r="K20" s="82">
        <v>100</v>
      </c>
      <c r="L20" s="106">
        <v>100</v>
      </c>
      <c r="M20" s="15">
        <v>100</v>
      </c>
      <c r="N20" s="15">
        <v>100</v>
      </c>
      <c r="O20" s="82">
        <v>200</v>
      </c>
      <c r="P20" s="16">
        <v>500</v>
      </c>
      <c r="Q20" s="220"/>
    </row>
    <row r="21" spans="1:17" ht="12.75">
      <c r="A21" s="9" t="s">
        <v>124</v>
      </c>
      <c r="B21" s="15">
        <v>25</v>
      </c>
      <c r="C21" s="15">
        <v>25</v>
      </c>
      <c r="D21" s="15">
        <v>25</v>
      </c>
      <c r="E21" s="15">
        <v>25</v>
      </c>
      <c r="F21" s="83">
        <v>25</v>
      </c>
      <c r="G21" s="83">
        <v>0</v>
      </c>
      <c r="H21" s="15">
        <v>25</v>
      </c>
      <c r="I21" s="15">
        <v>25</v>
      </c>
      <c r="J21" s="15">
        <v>25</v>
      </c>
      <c r="K21" s="82">
        <v>25</v>
      </c>
      <c r="L21" s="106">
        <v>25</v>
      </c>
      <c r="M21" s="15">
        <v>25</v>
      </c>
      <c r="N21" s="82">
        <v>25</v>
      </c>
      <c r="O21" s="82">
        <v>0</v>
      </c>
      <c r="P21" s="16">
        <v>25</v>
      </c>
      <c r="Q21" s="220"/>
    </row>
    <row r="22" spans="1:17" ht="12.75">
      <c r="A22" s="9" t="s">
        <v>211</v>
      </c>
      <c r="B22" s="15">
        <v>5</v>
      </c>
      <c r="C22" s="15">
        <v>5</v>
      </c>
      <c r="D22" s="15">
        <v>5</v>
      </c>
      <c r="E22" s="15">
        <v>5</v>
      </c>
      <c r="F22" s="15">
        <v>5</v>
      </c>
      <c r="G22" s="15">
        <v>0</v>
      </c>
      <c r="H22" s="15">
        <v>5</v>
      </c>
      <c r="I22" s="15">
        <v>5</v>
      </c>
      <c r="J22" s="15">
        <v>5</v>
      </c>
      <c r="K22" s="15">
        <v>5</v>
      </c>
      <c r="L22" s="15">
        <v>5</v>
      </c>
      <c r="M22" s="15">
        <v>5</v>
      </c>
      <c r="N22" s="15">
        <v>5</v>
      </c>
      <c r="O22" s="82">
        <v>0</v>
      </c>
      <c r="P22" s="16">
        <v>5</v>
      </c>
      <c r="Q22" s="220"/>
    </row>
    <row r="23" spans="1:17" ht="12.75">
      <c r="A23" s="9" t="s">
        <v>47</v>
      </c>
      <c r="B23" s="15">
        <f>B20*1.075</f>
        <v>26.875</v>
      </c>
      <c r="C23" s="15">
        <f>C20*1.075</f>
        <v>53.75</v>
      </c>
      <c r="D23" s="15">
        <f>D20*1.075</f>
        <v>80.625</v>
      </c>
      <c r="E23" s="15">
        <f>E20*1.075</f>
        <v>215</v>
      </c>
      <c r="F23" s="15">
        <f>F20*1.075</f>
        <v>161.25</v>
      </c>
      <c r="G23" s="83">
        <v>0</v>
      </c>
      <c r="H23" s="15">
        <f>H20*1.075</f>
        <v>215</v>
      </c>
      <c r="I23" s="15">
        <f aca="true" t="shared" si="6" ref="I23:N23">I20*1.075</f>
        <v>107.5</v>
      </c>
      <c r="J23" s="15">
        <f>J20*1.075</f>
        <v>215</v>
      </c>
      <c r="K23" s="82">
        <f t="shared" si="6"/>
        <v>107.5</v>
      </c>
      <c r="L23" s="82">
        <f t="shared" si="6"/>
        <v>107.5</v>
      </c>
      <c r="M23" s="15">
        <f t="shared" si="6"/>
        <v>107.5</v>
      </c>
      <c r="N23" s="15">
        <f t="shared" si="6"/>
        <v>107.5</v>
      </c>
      <c r="O23" s="82"/>
      <c r="P23" s="16">
        <f>P20*1.075</f>
        <v>537.5</v>
      </c>
      <c r="Q23" s="220"/>
    </row>
    <row r="24" spans="1:17" ht="13.5" thickBot="1">
      <c r="A24" s="144" t="s">
        <v>139</v>
      </c>
      <c r="B24" s="145">
        <f>SUM(B20:B23)</f>
        <v>81.875</v>
      </c>
      <c r="C24" s="145">
        <f aca="true" t="shared" si="7" ref="C24:O24">SUM(C20:C23)</f>
        <v>133.75</v>
      </c>
      <c r="D24" s="145">
        <f t="shared" si="7"/>
        <v>185.625</v>
      </c>
      <c r="E24" s="145">
        <f t="shared" si="7"/>
        <v>445</v>
      </c>
      <c r="F24" s="145">
        <f t="shared" si="7"/>
        <v>341.25</v>
      </c>
      <c r="G24" s="145">
        <f t="shared" si="7"/>
        <v>25</v>
      </c>
      <c r="H24" s="145">
        <f t="shared" si="7"/>
        <v>445</v>
      </c>
      <c r="I24" s="145">
        <f t="shared" si="7"/>
        <v>237.5</v>
      </c>
      <c r="J24" s="145">
        <f t="shared" si="7"/>
        <v>445</v>
      </c>
      <c r="K24" s="145">
        <f t="shared" si="7"/>
        <v>237.5</v>
      </c>
      <c r="L24" s="217">
        <f t="shared" si="7"/>
        <v>237.5</v>
      </c>
      <c r="M24" s="217">
        <f t="shared" si="7"/>
        <v>237.5</v>
      </c>
      <c r="N24" s="217">
        <f t="shared" si="7"/>
        <v>237.5</v>
      </c>
      <c r="O24" s="218">
        <f t="shared" si="7"/>
        <v>200</v>
      </c>
      <c r="P24" s="222">
        <f>SUM(P20:P23)</f>
        <v>1067.5</v>
      </c>
      <c r="Q24" s="220"/>
    </row>
    <row r="25" spans="1:17" ht="13.5" customHeight="1" thickBot="1" thickTop="1">
      <c r="A25" s="207"/>
      <c r="B25" s="293" t="s">
        <v>155</v>
      </c>
      <c r="C25" s="294"/>
      <c r="D25" s="294"/>
      <c r="E25" s="294"/>
      <c r="F25" s="295"/>
      <c r="G25" s="263" t="s">
        <v>49</v>
      </c>
      <c r="H25" s="263" t="s">
        <v>50</v>
      </c>
      <c r="I25" s="267" t="s">
        <v>52</v>
      </c>
      <c r="J25" s="267" t="s">
        <v>53</v>
      </c>
      <c r="K25" s="267" t="s">
        <v>54</v>
      </c>
      <c r="L25" s="284" t="s">
        <v>215</v>
      </c>
      <c r="M25" s="285"/>
      <c r="N25" s="285"/>
      <c r="O25" s="285"/>
      <c r="P25" s="285"/>
      <c r="Q25" s="286"/>
    </row>
    <row r="26" spans="1:18" ht="39" thickBot="1">
      <c r="A26" s="86" t="s">
        <v>22</v>
      </c>
      <c r="B26" s="95" t="s">
        <v>156</v>
      </c>
      <c r="C26" s="87" t="s">
        <v>177</v>
      </c>
      <c r="D26" s="87" t="s">
        <v>157</v>
      </c>
      <c r="E26" s="87" t="s">
        <v>158</v>
      </c>
      <c r="F26" s="88" t="s">
        <v>159</v>
      </c>
      <c r="G26" s="264"/>
      <c r="H26" s="264"/>
      <c r="I26" s="268"/>
      <c r="J26" s="268"/>
      <c r="K26" s="268"/>
      <c r="L26" s="104" t="s">
        <v>224</v>
      </c>
      <c r="M26" s="211" t="s">
        <v>221</v>
      </c>
      <c r="N26" s="211" t="s">
        <v>220</v>
      </c>
      <c r="O26" s="212" t="s">
        <v>216</v>
      </c>
      <c r="P26" s="226" t="s">
        <v>217</v>
      </c>
      <c r="Q26" s="229" t="s">
        <v>225</v>
      </c>
      <c r="R26" s="219"/>
    </row>
    <row r="27" spans="1:17" ht="12.75">
      <c r="A27" s="9" t="s">
        <v>27</v>
      </c>
      <c r="B27" s="103" t="s">
        <v>79</v>
      </c>
      <c r="C27" s="98" t="s">
        <v>31</v>
      </c>
      <c r="D27" s="98" t="s">
        <v>32</v>
      </c>
      <c r="E27" s="98" t="s">
        <v>33</v>
      </c>
      <c r="F27" s="11" t="s">
        <v>34</v>
      </c>
      <c r="G27" s="10" t="s">
        <v>56</v>
      </c>
      <c r="H27" s="10" t="s">
        <v>57</v>
      </c>
      <c r="I27" s="10" t="s">
        <v>60</v>
      </c>
      <c r="J27" s="10" t="s">
        <v>61</v>
      </c>
      <c r="K27" s="10" t="s">
        <v>62</v>
      </c>
      <c r="L27" s="103" t="s">
        <v>63</v>
      </c>
      <c r="M27" s="213" t="s">
        <v>64</v>
      </c>
      <c r="N27" s="213" t="s">
        <v>64</v>
      </c>
      <c r="O27" s="213" t="s">
        <v>64</v>
      </c>
      <c r="P27" s="214" t="s">
        <v>218</v>
      </c>
      <c r="Q27" s="11" t="s">
        <v>227</v>
      </c>
    </row>
    <row r="28" spans="1:17" ht="13.5" thickBot="1">
      <c r="A28" s="12" t="s">
        <v>37</v>
      </c>
      <c r="B28" s="100" t="s">
        <v>39</v>
      </c>
      <c r="C28" s="13" t="s">
        <v>39</v>
      </c>
      <c r="D28" s="13" t="s">
        <v>39</v>
      </c>
      <c r="E28" s="13" t="s">
        <v>39</v>
      </c>
      <c r="F28" s="14" t="s">
        <v>39</v>
      </c>
      <c r="G28" s="13" t="s">
        <v>67</v>
      </c>
      <c r="H28" s="13" t="s">
        <v>57</v>
      </c>
      <c r="I28" s="13" t="s">
        <v>60</v>
      </c>
      <c r="J28" s="13"/>
      <c r="K28" s="13" t="s">
        <v>69</v>
      </c>
      <c r="L28" s="100" t="s">
        <v>70</v>
      </c>
      <c r="M28" s="13" t="s">
        <v>71</v>
      </c>
      <c r="N28" s="13" t="s">
        <v>70</v>
      </c>
      <c r="O28" s="13" t="s">
        <v>70</v>
      </c>
      <c r="P28" s="215" t="s">
        <v>219</v>
      </c>
      <c r="Q28" s="14" t="s">
        <v>226</v>
      </c>
    </row>
    <row r="29" spans="1:17" ht="12.75">
      <c r="A29" s="9" t="s">
        <v>40</v>
      </c>
      <c r="B29" s="15">
        <v>155</v>
      </c>
      <c r="C29" s="15">
        <v>155</v>
      </c>
      <c r="D29" s="15">
        <v>155</v>
      </c>
      <c r="E29" s="15">
        <v>155</v>
      </c>
      <c r="F29" s="15">
        <v>155</v>
      </c>
      <c r="G29" s="15">
        <f>212.5+25</f>
        <v>237.5</v>
      </c>
      <c r="H29" s="15">
        <v>160</v>
      </c>
      <c r="I29" s="15">
        <v>355</v>
      </c>
      <c r="J29" s="15">
        <v>155</v>
      </c>
      <c r="K29" s="15">
        <v>155</v>
      </c>
      <c r="L29" s="15">
        <v>105</v>
      </c>
      <c r="M29" s="15">
        <v>237.5</v>
      </c>
      <c r="N29" s="15">
        <v>155</v>
      </c>
      <c r="O29" s="15">
        <v>155</v>
      </c>
      <c r="P29" s="15">
        <v>237.5</v>
      </c>
      <c r="Q29" s="16">
        <v>440</v>
      </c>
    </row>
    <row r="30" spans="1:17" ht="12.75">
      <c r="A30" s="17" t="s">
        <v>41</v>
      </c>
      <c r="B30" s="15">
        <f>((B29-(25+5))/2.075)*1</f>
        <v>60.24096385542168</v>
      </c>
      <c r="C30" s="15">
        <f aca="true" t="shared" si="8" ref="C30:N30">((C29-(25+5))/2.075)*1</f>
        <v>60.24096385542168</v>
      </c>
      <c r="D30" s="15">
        <f t="shared" si="8"/>
        <v>60.24096385542168</v>
      </c>
      <c r="E30" s="15">
        <f t="shared" si="8"/>
        <v>60.24096385542168</v>
      </c>
      <c r="F30" s="15">
        <f t="shared" si="8"/>
        <v>60.24096385542168</v>
      </c>
      <c r="G30" s="15">
        <f t="shared" si="8"/>
        <v>99.99999999999999</v>
      </c>
      <c r="H30" s="15">
        <f t="shared" si="8"/>
        <v>62.65060240963855</v>
      </c>
      <c r="I30" s="15">
        <f t="shared" si="8"/>
        <v>156.6265060240964</v>
      </c>
      <c r="J30" s="15">
        <f t="shared" si="8"/>
        <v>60.24096385542168</v>
      </c>
      <c r="K30" s="15">
        <f t="shared" si="8"/>
        <v>60.24096385542168</v>
      </c>
      <c r="L30" s="15">
        <f t="shared" si="8"/>
        <v>36.14457831325301</v>
      </c>
      <c r="M30" s="15">
        <f t="shared" si="8"/>
        <v>99.99999999999999</v>
      </c>
      <c r="N30" s="15">
        <f t="shared" si="8"/>
        <v>60.24096385542168</v>
      </c>
      <c r="O30" s="15">
        <f>((O29-(25+5))/2.075)*1</f>
        <v>60.24096385542168</v>
      </c>
      <c r="P30" s="15">
        <f>((P29-(25+5))/2.075)*1</f>
        <v>99.99999999999999</v>
      </c>
      <c r="Q30" s="16">
        <f>((Q29-(25+5))/2.075)*1</f>
        <v>197.59036144578312</v>
      </c>
    </row>
    <row r="31" spans="1:17" ht="12.75">
      <c r="A31" s="17" t="s">
        <v>42</v>
      </c>
      <c r="B31" s="15">
        <f aca="true" t="shared" si="9" ref="B31:G31">B30*0.12</f>
        <v>7.228915662650602</v>
      </c>
      <c r="C31" s="15">
        <f t="shared" si="9"/>
        <v>7.228915662650602</v>
      </c>
      <c r="D31" s="15">
        <f t="shared" si="9"/>
        <v>7.228915662650602</v>
      </c>
      <c r="E31" s="15">
        <f t="shared" si="9"/>
        <v>7.228915662650602</v>
      </c>
      <c r="F31" s="15">
        <f t="shared" si="9"/>
        <v>7.228915662650602</v>
      </c>
      <c r="G31" s="15">
        <f t="shared" si="9"/>
        <v>11.999999999999998</v>
      </c>
      <c r="H31" s="15">
        <f aca="true" t="shared" si="10" ref="H31:N31">H30*0.12</f>
        <v>7.518072289156626</v>
      </c>
      <c r="I31" s="15">
        <f t="shared" si="10"/>
        <v>18.795180722891565</v>
      </c>
      <c r="J31" s="15">
        <f t="shared" si="10"/>
        <v>7.228915662650602</v>
      </c>
      <c r="K31" s="15">
        <f t="shared" si="10"/>
        <v>7.228915662650602</v>
      </c>
      <c r="L31" s="15">
        <f t="shared" si="10"/>
        <v>4.33734939759036</v>
      </c>
      <c r="M31" s="15">
        <f t="shared" si="10"/>
        <v>11.999999999999998</v>
      </c>
      <c r="N31" s="15">
        <f t="shared" si="10"/>
        <v>7.228915662650602</v>
      </c>
      <c r="O31" s="15">
        <f>O30*0.12</f>
        <v>7.228915662650602</v>
      </c>
      <c r="P31" s="15">
        <f>P30*0.12</f>
        <v>11.999999999999998</v>
      </c>
      <c r="Q31" s="16">
        <f>Q30*0.12</f>
        <v>23.710843373493972</v>
      </c>
    </row>
    <row r="32" spans="1:17" ht="12.75">
      <c r="A32" s="17" t="s">
        <v>72</v>
      </c>
      <c r="B32" s="15">
        <f aca="true" t="shared" si="11" ref="B32:G32">B30*0.88</f>
        <v>53.01204819277108</v>
      </c>
      <c r="C32" s="15">
        <f t="shared" si="11"/>
        <v>53.01204819277108</v>
      </c>
      <c r="D32" s="15">
        <f t="shared" si="11"/>
        <v>53.01204819277108</v>
      </c>
      <c r="E32" s="15">
        <f t="shared" si="11"/>
        <v>53.01204819277108</v>
      </c>
      <c r="F32" s="15">
        <f t="shared" si="11"/>
        <v>53.01204819277108</v>
      </c>
      <c r="G32" s="15">
        <f t="shared" si="11"/>
        <v>87.99999999999999</v>
      </c>
      <c r="H32" s="15">
        <f aca="true" t="shared" si="12" ref="H32:M32">H30*0.88</f>
        <v>55.132530120481924</v>
      </c>
      <c r="I32" s="15">
        <f t="shared" si="12"/>
        <v>137.83132530120483</v>
      </c>
      <c r="J32" s="15">
        <f t="shared" si="12"/>
        <v>53.01204819277108</v>
      </c>
      <c r="K32" s="15">
        <f t="shared" si="12"/>
        <v>53.01204819277108</v>
      </c>
      <c r="L32" s="15">
        <f t="shared" si="12"/>
        <v>31.807228915662645</v>
      </c>
      <c r="M32" s="15">
        <f t="shared" si="12"/>
        <v>87.99999999999999</v>
      </c>
      <c r="N32" s="15">
        <f>N30*0.88</f>
        <v>53.01204819277108</v>
      </c>
      <c r="O32" s="15">
        <f>O30*0.88</f>
        <v>53.01204819277108</v>
      </c>
      <c r="P32" s="15">
        <f>P30*0.88</f>
        <v>87.99999999999999</v>
      </c>
      <c r="Q32" s="16">
        <f>Q30*0.88</f>
        <v>173.87951807228913</v>
      </c>
    </row>
    <row r="33" spans="1:17" ht="12.75">
      <c r="A33" s="17" t="s">
        <v>73</v>
      </c>
      <c r="B33" s="15">
        <f aca="true" t="shared" si="13" ref="B33:G33">B30*0.075</f>
        <v>4.518072289156626</v>
      </c>
      <c r="C33" s="15">
        <f t="shared" si="13"/>
        <v>4.518072289156626</v>
      </c>
      <c r="D33" s="15">
        <f t="shared" si="13"/>
        <v>4.518072289156626</v>
      </c>
      <c r="E33" s="15">
        <f t="shared" si="13"/>
        <v>4.518072289156626</v>
      </c>
      <c r="F33" s="15">
        <f t="shared" si="13"/>
        <v>4.518072289156626</v>
      </c>
      <c r="G33" s="15">
        <f t="shared" si="13"/>
        <v>7.499999999999998</v>
      </c>
      <c r="H33" s="15">
        <f aca="true" t="shared" si="14" ref="H33:M33">H30*0.075</f>
        <v>4.698795180722891</v>
      </c>
      <c r="I33" s="15">
        <f t="shared" si="14"/>
        <v>11.74698795180723</v>
      </c>
      <c r="J33" s="15">
        <f t="shared" si="14"/>
        <v>4.518072289156626</v>
      </c>
      <c r="K33" s="15">
        <f t="shared" si="14"/>
        <v>4.518072289156626</v>
      </c>
      <c r="L33" s="15">
        <f t="shared" si="14"/>
        <v>2.7108433734939754</v>
      </c>
      <c r="M33" s="15">
        <f t="shared" si="14"/>
        <v>7.499999999999998</v>
      </c>
      <c r="N33" s="15">
        <f>N30*0.075</f>
        <v>4.518072289156626</v>
      </c>
      <c r="O33" s="15">
        <f>O30*0.075</f>
        <v>4.518072289156626</v>
      </c>
      <c r="P33" s="15">
        <f>P30*0.075</f>
        <v>7.499999999999998</v>
      </c>
      <c r="Q33" s="16">
        <f>Q30*0.075</f>
        <v>14.819277108433733</v>
      </c>
    </row>
    <row r="34" spans="1:17" ht="12.75">
      <c r="A34" s="151" t="s">
        <v>45</v>
      </c>
      <c r="B34" s="15">
        <f>B31+B32+B33</f>
        <v>64.7590361445783</v>
      </c>
      <c r="C34" s="15">
        <f>C31+C32+C33</f>
        <v>64.7590361445783</v>
      </c>
      <c r="D34" s="15">
        <f>D31+D32+D33</f>
        <v>64.7590361445783</v>
      </c>
      <c r="E34" s="15">
        <f>E31+E32+E33</f>
        <v>64.7590361445783</v>
      </c>
      <c r="F34" s="15">
        <f>F31+F32+F33</f>
        <v>64.7590361445783</v>
      </c>
      <c r="G34" s="15">
        <f>((G29-25)/207.5)*107.5</f>
        <v>110.09036144578315</v>
      </c>
      <c r="H34" s="15">
        <f aca="true" t="shared" si="15" ref="H34:M34">((H29-25)/207.5)*107.5</f>
        <v>69.93975903614458</v>
      </c>
      <c r="I34" s="15">
        <f t="shared" si="15"/>
        <v>170.96385542168676</v>
      </c>
      <c r="J34" s="15">
        <f t="shared" si="15"/>
        <v>67.34939759036145</v>
      </c>
      <c r="K34" s="15">
        <f t="shared" si="15"/>
        <v>67.34939759036145</v>
      </c>
      <c r="L34" s="15">
        <f t="shared" si="15"/>
        <v>41.445783132530124</v>
      </c>
      <c r="M34" s="15">
        <f t="shared" si="15"/>
        <v>110.09036144578315</v>
      </c>
      <c r="N34" s="15">
        <f>((N29-25)/207.5)*107.5</f>
        <v>67.34939759036145</v>
      </c>
      <c r="O34" s="15">
        <f>((O29-25)/207.5)*107.5</f>
        <v>67.34939759036145</v>
      </c>
      <c r="P34" s="15">
        <f>((P29-25)/207.5)*107.5</f>
        <v>110.09036144578315</v>
      </c>
      <c r="Q34" s="16">
        <f>((Q29-25)/207.5)*107.5</f>
        <v>215</v>
      </c>
    </row>
    <row r="35" spans="1:17" ht="12.75">
      <c r="A35" s="9" t="s">
        <v>124</v>
      </c>
      <c r="B35" s="15">
        <v>25</v>
      </c>
      <c r="C35" s="15">
        <v>25</v>
      </c>
      <c r="D35" s="15">
        <v>25</v>
      </c>
      <c r="E35" s="15">
        <v>25</v>
      </c>
      <c r="F35" s="15">
        <v>25</v>
      </c>
      <c r="G35" s="15">
        <v>25</v>
      </c>
      <c r="H35" s="15">
        <v>25</v>
      </c>
      <c r="I35" s="15">
        <v>25</v>
      </c>
      <c r="J35" s="15">
        <v>25</v>
      </c>
      <c r="K35" s="15">
        <v>25</v>
      </c>
      <c r="L35" s="15">
        <v>25</v>
      </c>
      <c r="M35" s="15">
        <v>25</v>
      </c>
      <c r="N35" s="15">
        <v>25</v>
      </c>
      <c r="O35" s="15">
        <v>25</v>
      </c>
      <c r="P35" s="15">
        <v>25</v>
      </c>
      <c r="Q35" s="16">
        <v>25</v>
      </c>
    </row>
    <row r="36" spans="1:17" ht="12.75">
      <c r="A36" s="9" t="s">
        <v>211</v>
      </c>
      <c r="B36" s="15">
        <v>5</v>
      </c>
      <c r="C36" s="15">
        <v>5</v>
      </c>
      <c r="D36" s="15">
        <v>5</v>
      </c>
      <c r="E36" s="15">
        <v>5</v>
      </c>
      <c r="F36" s="15">
        <v>5</v>
      </c>
      <c r="G36" s="15">
        <v>5</v>
      </c>
      <c r="H36" s="15">
        <v>5</v>
      </c>
      <c r="I36" s="15">
        <v>5</v>
      </c>
      <c r="J36" s="15">
        <v>5</v>
      </c>
      <c r="K36" s="15">
        <v>5</v>
      </c>
      <c r="L36" s="15">
        <v>5</v>
      </c>
      <c r="M36" s="15">
        <v>5</v>
      </c>
      <c r="N36" s="15">
        <v>5</v>
      </c>
      <c r="O36" s="15">
        <v>5</v>
      </c>
      <c r="P36" s="15">
        <v>5</v>
      </c>
      <c r="Q36" s="16">
        <v>5</v>
      </c>
    </row>
    <row r="37" spans="1:17" ht="8.25" customHeight="1">
      <c r="A37" s="18"/>
      <c r="B37" s="15"/>
      <c r="C37" s="15"/>
      <c r="D37" s="15"/>
      <c r="E37" s="15"/>
      <c r="F37" s="15"/>
      <c r="G37" s="15"/>
      <c r="H37" s="15"/>
      <c r="I37" s="15"/>
      <c r="J37" s="15"/>
      <c r="K37" s="15"/>
      <c r="L37" s="15"/>
      <c r="M37" s="15"/>
      <c r="N37" s="15"/>
      <c r="O37" s="15"/>
      <c r="P37" s="15"/>
      <c r="Q37" s="16"/>
    </row>
    <row r="38" spans="1:17" ht="12.75">
      <c r="A38" s="9" t="s">
        <v>46</v>
      </c>
      <c r="B38" s="15">
        <v>0</v>
      </c>
      <c r="C38" s="15">
        <v>0</v>
      </c>
      <c r="D38" s="15">
        <v>0</v>
      </c>
      <c r="E38" s="15">
        <v>0</v>
      </c>
      <c r="F38" s="15">
        <v>0</v>
      </c>
      <c r="G38" s="15">
        <v>100</v>
      </c>
      <c r="H38" s="15">
        <v>0</v>
      </c>
      <c r="I38" s="15">
        <v>100</v>
      </c>
      <c r="J38" s="15">
        <v>50</v>
      </c>
      <c r="K38" s="15">
        <v>0</v>
      </c>
      <c r="L38" s="15">
        <v>0</v>
      </c>
      <c r="M38" s="15">
        <v>50</v>
      </c>
      <c r="N38" s="15">
        <v>0</v>
      </c>
      <c r="O38" s="15">
        <v>0</v>
      </c>
      <c r="P38" s="15">
        <v>0</v>
      </c>
      <c r="Q38" s="16">
        <v>0</v>
      </c>
    </row>
    <row r="39" spans="1:17" ht="12.75">
      <c r="A39" s="9" t="s">
        <v>124</v>
      </c>
      <c r="B39" s="15">
        <v>25</v>
      </c>
      <c r="C39" s="15">
        <v>25</v>
      </c>
      <c r="D39" s="15">
        <v>25</v>
      </c>
      <c r="E39" s="15">
        <v>25</v>
      </c>
      <c r="F39" s="15">
        <v>25</v>
      </c>
      <c r="G39" s="15">
        <v>25</v>
      </c>
      <c r="H39" s="15">
        <v>25</v>
      </c>
      <c r="I39" s="15">
        <v>25</v>
      </c>
      <c r="J39" s="15">
        <v>25</v>
      </c>
      <c r="K39" s="15">
        <v>25</v>
      </c>
      <c r="L39" s="15">
        <v>25</v>
      </c>
      <c r="M39" s="15">
        <v>25</v>
      </c>
      <c r="N39" s="15">
        <v>25</v>
      </c>
      <c r="O39" s="15">
        <v>25</v>
      </c>
      <c r="P39" s="15">
        <v>25</v>
      </c>
      <c r="Q39" s="16">
        <v>25</v>
      </c>
    </row>
    <row r="40" spans="1:17" ht="12.75">
      <c r="A40" s="9" t="s">
        <v>211</v>
      </c>
      <c r="B40" s="15">
        <v>5</v>
      </c>
      <c r="C40" s="15">
        <v>5</v>
      </c>
      <c r="D40" s="15">
        <v>5</v>
      </c>
      <c r="E40" s="15">
        <v>5</v>
      </c>
      <c r="F40" s="15">
        <v>5</v>
      </c>
      <c r="G40" s="15">
        <v>5</v>
      </c>
      <c r="H40" s="15">
        <v>5</v>
      </c>
      <c r="I40" s="15">
        <v>5</v>
      </c>
      <c r="J40" s="15">
        <v>5</v>
      </c>
      <c r="K40" s="15">
        <v>5</v>
      </c>
      <c r="L40" s="15">
        <v>5</v>
      </c>
      <c r="M40" s="15">
        <v>5</v>
      </c>
      <c r="N40" s="15">
        <v>5</v>
      </c>
      <c r="O40" s="15">
        <v>5</v>
      </c>
      <c r="P40" s="15">
        <v>5</v>
      </c>
      <c r="Q40" s="16">
        <v>5</v>
      </c>
    </row>
    <row r="41" spans="1:17" ht="12.75">
      <c r="A41" s="9" t="s">
        <v>47</v>
      </c>
      <c r="B41" s="15">
        <f aca="true" t="shared" si="16" ref="B41:G41">B38*1.075</f>
        <v>0</v>
      </c>
      <c r="C41" s="15">
        <f t="shared" si="16"/>
        <v>0</v>
      </c>
      <c r="D41" s="15">
        <f t="shared" si="16"/>
        <v>0</v>
      </c>
      <c r="E41" s="15">
        <f t="shared" si="16"/>
        <v>0</v>
      </c>
      <c r="F41" s="15">
        <f t="shared" si="16"/>
        <v>0</v>
      </c>
      <c r="G41" s="15">
        <f t="shared" si="16"/>
        <v>107.5</v>
      </c>
      <c r="H41" s="15">
        <f aca="true" t="shared" si="17" ref="H41:M41">H38*1.075</f>
        <v>0</v>
      </c>
      <c r="I41" s="15">
        <f t="shared" si="17"/>
        <v>107.5</v>
      </c>
      <c r="J41" s="15">
        <f t="shared" si="17"/>
        <v>53.75</v>
      </c>
      <c r="K41" s="15">
        <f t="shared" si="17"/>
        <v>0</v>
      </c>
      <c r="L41" s="15">
        <f t="shared" si="17"/>
        <v>0</v>
      </c>
      <c r="M41" s="15">
        <f t="shared" si="17"/>
        <v>53.75</v>
      </c>
      <c r="N41" s="15">
        <f>N38*1.075</f>
        <v>0</v>
      </c>
      <c r="O41" s="15">
        <f>O38*1.075</f>
        <v>0</v>
      </c>
      <c r="P41" s="15">
        <f>P38*1.075</f>
        <v>0</v>
      </c>
      <c r="Q41" s="16">
        <f>Q38*1.075</f>
        <v>0</v>
      </c>
    </row>
    <row r="42" spans="1:17" ht="12.75">
      <c r="A42" s="142" t="s">
        <v>138</v>
      </c>
      <c r="B42" s="143">
        <f>SUM(B38:B41)</f>
        <v>30</v>
      </c>
      <c r="C42" s="143">
        <f aca="true" t="shared" si="18" ref="C42:N42">SUM(C38:C41)</f>
        <v>30</v>
      </c>
      <c r="D42" s="143">
        <f t="shared" si="18"/>
        <v>30</v>
      </c>
      <c r="E42" s="143">
        <f t="shared" si="18"/>
        <v>30</v>
      </c>
      <c r="F42" s="143">
        <f t="shared" si="18"/>
        <v>30</v>
      </c>
      <c r="G42" s="143">
        <f t="shared" si="18"/>
        <v>237.5</v>
      </c>
      <c r="H42" s="143">
        <f t="shared" si="18"/>
        <v>30</v>
      </c>
      <c r="I42" s="143">
        <f t="shared" si="18"/>
        <v>237.5</v>
      </c>
      <c r="J42" s="143">
        <f t="shared" si="18"/>
        <v>133.75</v>
      </c>
      <c r="K42" s="143">
        <f t="shared" si="18"/>
        <v>30</v>
      </c>
      <c r="L42" s="143">
        <f t="shared" si="18"/>
        <v>30</v>
      </c>
      <c r="M42" s="143">
        <f t="shared" si="18"/>
        <v>133.75</v>
      </c>
      <c r="N42" s="143">
        <f t="shared" si="18"/>
        <v>30</v>
      </c>
      <c r="O42" s="143">
        <f>SUM(O38:O41)</f>
        <v>30</v>
      </c>
      <c r="P42" s="143">
        <f>SUM(P38:P41)</f>
        <v>30</v>
      </c>
      <c r="Q42" s="221">
        <f>SUM(Q38:Q41)</f>
        <v>30</v>
      </c>
    </row>
    <row r="43" spans="1:17" ht="8.25" customHeight="1">
      <c r="A43" s="9"/>
      <c r="B43" s="19"/>
      <c r="C43" s="19"/>
      <c r="D43" s="19"/>
      <c r="E43" s="19"/>
      <c r="F43" s="19"/>
      <c r="G43" s="19"/>
      <c r="H43" s="19"/>
      <c r="I43" s="19"/>
      <c r="J43" s="19"/>
      <c r="K43" s="19"/>
      <c r="L43" s="19"/>
      <c r="M43" s="19"/>
      <c r="N43" s="19"/>
      <c r="O43" s="19"/>
      <c r="P43" s="19"/>
      <c r="Q43" s="20"/>
    </row>
    <row r="44" spans="1:17" ht="12.75">
      <c r="A44" s="9" t="s">
        <v>48</v>
      </c>
      <c r="B44" s="15">
        <v>100</v>
      </c>
      <c r="C44" s="15">
        <v>100</v>
      </c>
      <c r="D44" s="15">
        <v>100</v>
      </c>
      <c r="E44" s="15">
        <v>100</v>
      </c>
      <c r="F44" s="15">
        <v>100</v>
      </c>
      <c r="G44" s="15">
        <v>100</v>
      </c>
      <c r="H44" s="15">
        <v>25</v>
      </c>
      <c r="I44" s="15">
        <v>200</v>
      </c>
      <c r="J44" s="15">
        <v>100</v>
      </c>
      <c r="K44" s="15">
        <v>100</v>
      </c>
      <c r="L44" s="15">
        <v>100</v>
      </c>
      <c r="M44" s="15">
        <v>100</v>
      </c>
      <c r="N44" s="15">
        <v>500</v>
      </c>
      <c r="O44" s="15">
        <v>100</v>
      </c>
      <c r="P44" s="15">
        <v>100</v>
      </c>
      <c r="Q44" s="16">
        <v>200</v>
      </c>
    </row>
    <row r="45" spans="1:17" ht="12.75">
      <c r="A45" s="9" t="s">
        <v>124</v>
      </c>
      <c r="B45" s="15">
        <v>25</v>
      </c>
      <c r="C45" s="15">
        <v>25</v>
      </c>
      <c r="D45" s="15">
        <v>25</v>
      </c>
      <c r="E45" s="15">
        <v>25</v>
      </c>
      <c r="F45" s="15">
        <v>25</v>
      </c>
      <c r="G45" s="15">
        <v>25</v>
      </c>
      <c r="H45" s="15">
        <v>25</v>
      </c>
      <c r="I45" s="15">
        <v>25</v>
      </c>
      <c r="J45" s="15">
        <v>25</v>
      </c>
      <c r="K45" s="15">
        <v>25</v>
      </c>
      <c r="L45" s="15">
        <v>25</v>
      </c>
      <c r="M45" s="15">
        <v>25</v>
      </c>
      <c r="N45" s="15">
        <v>25</v>
      </c>
      <c r="O45" s="15">
        <v>25</v>
      </c>
      <c r="P45" s="15">
        <v>25</v>
      </c>
      <c r="Q45" s="16">
        <v>25</v>
      </c>
    </row>
    <row r="46" spans="1:17" ht="12.75">
      <c r="A46" s="9" t="s">
        <v>211</v>
      </c>
      <c r="B46" s="15">
        <v>5</v>
      </c>
      <c r="C46" s="15">
        <v>5</v>
      </c>
      <c r="D46" s="15">
        <v>5</v>
      </c>
      <c r="E46" s="15">
        <v>5</v>
      </c>
      <c r="F46" s="15">
        <v>5</v>
      </c>
      <c r="G46" s="15">
        <v>5</v>
      </c>
      <c r="H46" s="15">
        <v>5</v>
      </c>
      <c r="I46" s="15">
        <v>5</v>
      </c>
      <c r="J46" s="15">
        <v>5</v>
      </c>
      <c r="K46" s="15">
        <v>5</v>
      </c>
      <c r="L46" s="15">
        <v>5</v>
      </c>
      <c r="M46" s="15">
        <v>5</v>
      </c>
      <c r="N46" s="15">
        <v>5</v>
      </c>
      <c r="O46" s="15">
        <v>5</v>
      </c>
      <c r="P46" s="15">
        <v>5</v>
      </c>
      <c r="Q46" s="16">
        <v>5</v>
      </c>
    </row>
    <row r="47" spans="1:17" ht="12.75">
      <c r="A47" s="9" t="s">
        <v>47</v>
      </c>
      <c r="B47" s="15">
        <f aca="true" t="shared" si="19" ref="B47:G47">B44*1.075</f>
        <v>107.5</v>
      </c>
      <c r="C47" s="15">
        <f t="shared" si="19"/>
        <v>107.5</v>
      </c>
      <c r="D47" s="15">
        <f t="shared" si="19"/>
        <v>107.5</v>
      </c>
      <c r="E47" s="15">
        <f t="shared" si="19"/>
        <v>107.5</v>
      </c>
      <c r="F47" s="15">
        <f t="shared" si="19"/>
        <v>107.5</v>
      </c>
      <c r="G47" s="15">
        <f t="shared" si="19"/>
        <v>107.5</v>
      </c>
      <c r="H47" s="15">
        <f aca="true" t="shared" si="20" ref="H47:M47">H44*1.075</f>
        <v>26.875</v>
      </c>
      <c r="I47" s="15">
        <f t="shared" si="20"/>
        <v>215</v>
      </c>
      <c r="J47" s="15">
        <f t="shared" si="20"/>
        <v>107.5</v>
      </c>
      <c r="K47" s="15">
        <f t="shared" si="20"/>
        <v>107.5</v>
      </c>
      <c r="L47" s="15">
        <f t="shared" si="20"/>
        <v>107.5</v>
      </c>
      <c r="M47" s="15">
        <f t="shared" si="20"/>
        <v>107.5</v>
      </c>
      <c r="N47" s="15">
        <f>N44*1.075</f>
        <v>537.5</v>
      </c>
      <c r="O47" s="15">
        <f>O44*1.075</f>
        <v>107.5</v>
      </c>
      <c r="P47" s="15">
        <f>P44*1.075</f>
        <v>107.5</v>
      </c>
      <c r="Q47" s="16">
        <f>Q44*1.075</f>
        <v>215</v>
      </c>
    </row>
    <row r="48" spans="1:17" ht="13.5" thickBot="1">
      <c r="A48" s="144" t="s">
        <v>139</v>
      </c>
      <c r="B48" s="145">
        <f>SUM(B44:B47)</f>
        <v>237.5</v>
      </c>
      <c r="C48" s="145">
        <f aca="true" t="shared" si="21" ref="C48:N48">SUM(C44:C47)</f>
        <v>237.5</v>
      </c>
      <c r="D48" s="145">
        <f t="shared" si="21"/>
        <v>237.5</v>
      </c>
      <c r="E48" s="145">
        <f t="shared" si="21"/>
        <v>237.5</v>
      </c>
      <c r="F48" s="145">
        <f t="shared" si="21"/>
        <v>237.5</v>
      </c>
      <c r="G48" s="145">
        <f t="shared" si="21"/>
        <v>237.5</v>
      </c>
      <c r="H48" s="145">
        <f t="shared" si="21"/>
        <v>81.875</v>
      </c>
      <c r="I48" s="145">
        <f t="shared" si="21"/>
        <v>445</v>
      </c>
      <c r="J48" s="145">
        <f t="shared" si="21"/>
        <v>237.5</v>
      </c>
      <c r="K48" s="145">
        <f t="shared" si="21"/>
        <v>237.5</v>
      </c>
      <c r="L48" s="145">
        <f t="shared" si="21"/>
        <v>237.5</v>
      </c>
      <c r="M48" s="145">
        <f t="shared" si="21"/>
        <v>237.5</v>
      </c>
      <c r="N48" s="145">
        <f t="shared" si="21"/>
        <v>1067.5</v>
      </c>
      <c r="O48" s="145">
        <f>SUM(O44:O47)</f>
        <v>237.5</v>
      </c>
      <c r="P48" s="145">
        <f>SUM(P44:P47)</f>
        <v>237.5</v>
      </c>
      <c r="Q48" s="222">
        <f>SUM(Q44:Q47)</f>
        <v>445</v>
      </c>
    </row>
    <row r="49" spans="1:17" ht="13.5" customHeight="1" thickTop="1">
      <c r="A49" s="85"/>
      <c r="B49" s="274" t="s">
        <v>151</v>
      </c>
      <c r="C49" s="275"/>
      <c r="D49" s="275"/>
      <c r="E49" s="275"/>
      <c r="F49" s="275"/>
      <c r="G49" s="276"/>
      <c r="H49" s="274" t="s">
        <v>172</v>
      </c>
      <c r="I49" s="275"/>
      <c r="J49" s="276"/>
      <c r="K49" s="300" t="s">
        <v>74</v>
      </c>
      <c r="L49" s="227"/>
      <c r="O49" s="228"/>
      <c r="P49" s="306" t="s">
        <v>150</v>
      </c>
      <c r="Q49" s="271" t="s">
        <v>78</v>
      </c>
    </row>
    <row r="50" spans="1:17" ht="13.5" customHeight="1" thickBot="1">
      <c r="A50" s="68"/>
      <c r="B50" s="279" t="s">
        <v>165</v>
      </c>
      <c r="C50" s="280"/>
      <c r="D50" s="280"/>
      <c r="E50" s="279" t="s">
        <v>175</v>
      </c>
      <c r="F50" s="280"/>
      <c r="G50" s="281"/>
      <c r="H50" s="296" t="s">
        <v>171</v>
      </c>
      <c r="I50" s="298" t="s">
        <v>173</v>
      </c>
      <c r="J50" s="299" t="s">
        <v>174</v>
      </c>
      <c r="K50" s="296"/>
      <c r="L50" s="302" t="s">
        <v>222</v>
      </c>
      <c r="M50" s="303"/>
      <c r="N50" s="304" t="s">
        <v>223</v>
      </c>
      <c r="O50" s="305"/>
      <c r="P50" s="307"/>
      <c r="Q50" s="299"/>
    </row>
    <row r="51" spans="1:17" ht="13.5" customHeight="1">
      <c r="A51" s="291" t="s">
        <v>22</v>
      </c>
      <c r="B51" s="277" t="s">
        <v>233</v>
      </c>
      <c r="C51" s="278"/>
      <c r="D51" s="278"/>
      <c r="E51" s="102" t="s">
        <v>234</v>
      </c>
      <c r="F51" s="282" t="s">
        <v>176</v>
      </c>
      <c r="G51" s="283"/>
      <c r="H51" s="296"/>
      <c r="I51" s="298"/>
      <c r="J51" s="299"/>
      <c r="K51" s="296"/>
      <c r="L51" s="301" t="s">
        <v>186</v>
      </c>
      <c r="M51" s="289" t="s">
        <v>185</v>
      </c>
      <c r="N51" s="289" t="s">
        <v>186</v>
      </c>
      <c r="O51" s="290" t="s">
        <v>185</v>
      </c>
      <c r="P51" s="307"/>
      <c r="Q51" s="299"/>
    </row>
    <row r="52" spans="1:17" ht="33.75" customHeight="1" thickBot="1">
      <c r="A52" s="292"/>
      <c r="B52" s="94" t="s">
        <v>187</v>
      </c>
      <c r="C52" s="89" t="s">
        <v>188</v>
      </c>
      <c r="D52" s="89" t="s">
        <v>189</v>
      </c>
      <c r="E52" s="94" t="s">
        <v>190</v>
      </c>
      <c r="F52" s="111" t="s">
        <v>191</v>
      </c>
      <c r="G52" s="112" t="s">
        <v>192</v>
      </c>
      <c r="H52" s="297"/>
      <c r="I52" s="264"/>
      <c r="J52" s="272"/>
      <c r="K52" s="297"/>
      <c r="L52" s="297"/>
      <c r="M52" s="264"/>
      <c r="N52" s="264"/>
      <c r="O52" s="272"/>
      <c r="P52" s="308"/>
      <c r="Q52" s="272"/>
    </row>
    <row r="53" spans="1:17" ht="12.75">
      <c r="A53" s="9" t="s">
        <v>27</v>
      </c>
      <c r="B53" s="99" t="s">
        <v>66</v>
      </c>
      <c r="C53" s="10" t="s">
        <v>66</v>
      </c>
      <c r="D53" s="101" t="s">
        <v>66</v>
      </c>
      <c r="E53" s="10" t="s">
        <v>66</v>
      </c>
      <c r="F53" s="10" t="s">
        <v>66</v>
      </c>
      <c r="G53" s="101" t="s">
        <v>66</v>
      </c>
      <c r="H53" s="10" t="s">
        <v>30</v>
      </c>
      <c r="I53" s="10" t="s">
        <v>82</v>
      </c>
      <c r="J53" s="101" t="s">
        <v>81</v>
      </c>
      <c r="K53" s="10" t="s">
        <v>80</v>
      </c>
      <c r="L53" s="10" t="s">
        <v>84</v>
      </c>
      <c r="M53" s="10" t="s">
        <v>84</v>
      </c>
      <c r="N53" s="10" t="s">
        <v>84</v>
      </c>
      <c r="O53" s="10" t="s">
        <v>84</v>
      </c>
      <c r="P53" s="10" t="s">
        <v>85</v>
      </c>
      <c r="Q53" s="101" t="s">
        <v>86</v>
      </c>
    </row>
    <row r="54" spans="1:17" ht="13.5" thickBot="1">
      <c r="A54" s="12" t="s">
        <v>37</v>
      </c>
      <c r="B54" s="100" t="s">
        <v>66</v>
      </c>
      <c r="C54" s="13" t="s">
        <v>66</v>
      </c>
      <c r="D54" s="14" t="s">
        <v>66</v>
      </c>
      <c r="E54" s="13" t="s">
        <v>66</v>
      </c>
      <c r="F54" s="13" t="s">
        <v>66</v>
      </c>
      <c r="G54" s="14" t="s">
        <v>66</v>
      </c>
      <c r="H54" s="13" t="s">
        <v>39</v>
      </c>
      <c r="I54" s="13" t="s">
        <v>69</v>
      </c>
      <c r="J54" s="14" t="s">
        <v>81</v>
      </c>
      <c r="K54" s="13" t="s">
        <v>87</v>
      </c>
      <c r="L54" s="13" t="s">
        <v>88</v>
      </c>
      <c r="M54" s="13" t="s">
        <v>88</v>
      </c>
      <c r="N54" s="13" t="s">
        <v>88</v>
      </c>
      <c r="O54" s="13" t="s">
        <v>88</v>
      </c>
      <c r="P54" s="21" t="s">
        <v>89</v>
      </c>
      <c r="Q54" s="69" t="s">
        <v>90</v>
      </c>
    </row>
    <row r="55" spans="1:17" ht="12.75">
      <c r="A55" s="9" t="s">
        <v>40</v>
      </c>
      <c r="B55" s="15">
        <v>662.5</v>
      </c>
      <c r="C55" s="15">
        <v>1275</v>
      </c>
      <c r="D55" s="15">
        <v>2105</v>
      </c>
      <c r="E55" s="15">
        <v>650.5</v>
      </c>
      <c r="F55" s="15">
        <v>652.5</v>
      </c>
      <c r="G55" s="15">
        <v>652.5</v>
      </c>
      <c r="H55" s="15">
        <v>155</v>
      </c>
      <c r="I55" s="15">
        <v>155</v>
      </c>
      <c r="J55" s="15">
        <v>155</v>
      </c>
      <c r="K55" s="15">
        <v>237.5</v>
      </c>
      <c r="L55" s="15">
        <v>997</v>
      </c>
      <c r="M55" s="15"/>
      <c r="N55" s="15">
        <v>1022</v>
      </c>
      <c r="O55" s="15"/>
      <c r="P55" s="15">
        <v>280</v>
      </c>
      <c r="Q55" s="225">
        <v>570</v>
      </c>
    </row>
    <row r="56" spans="1:17" ht="12.75">
      <c r="A56" s="17" t="s">
        <v>41</v>
      </c>
      <c r="B56" s="15">
        <f>((B55-(B61+B63+B62))/207.5)*100</f>
        <v>304.81927710843377</v>
      </c>
      <c r="C56" s="15">
        <f aca="true" t="shared" si="22" ref="C56:L56">((C55-(C61+C63+C62))/207.5)*100</f>
        <v>600</v>
      </c>
      <c r="D56" s="15">
        <f t="shared" si="22"/>
        <v>1000</v>
      </c>
      <c r="E56" s="15">
        <f t="shared" si="22"/>
        <v>299.03614457831327</v>
      </c>
      <c r="F56" s="15">
        <f t="shared" si="22"/>
        <v>300</v>
      </c>
      <c r="G56" s="15">
        <f t="shared" si="22"/>
        <v>300</v>
      </c>
      <c r="H56" s="15">
        <f t="shared" si="22"/>
        <v>60.24096385542169</v>
      </c>
      <c r="I56" s="15">
        <f t="shared" si="22"/>
        <v>60.24096385542169</v>
      </c>
      <c r="J56" s="15">
        <f t="shared" si="22"/>
        <v>60.24096385542169</v>
      </c>
      <c r="K56" s="15">
        <f t="shared" si="22"/>
        <v>100</v>
      </c>
      <c r="L56" s="15">
        <f t="shared" si="22"/>
        <v>427.4698795180723</v>
      </c>
      <c r="M56" s="15"/>
      <c r="N56" s="15">
        <f>((N55-(N61+N63+N62))/207.5)*100</f>
        <v>439.5180722891566</v>
      </c>
      <c r="O56" s="15"/>
      <c r="P56" s="15">
        <f>((P55-(P61+P63+P62))/207.5)*100</f>
        <v>108.43373493975903</v>
      </c>
      <c r="Q56" s="16">
        <f>((Q55-(Q61+Q63+Q62))/207.5)*100</f>
        <v>200</v>
      </c>
    </row>
    <row r="57" spans="1:17" ht="12.75">
      <c r="A57" s="17" t="s">
        <v>42</v>
      </c>
      <c r="B57" s="15">
        <f aca="true" t="shared" si="23" ref="B57:L57">B56*0.12</f>
        <v>36.57831325301205</v>
      </c>
      <c r="C57" s="15">
        <f t="shared" si="23"/>
        <v>72</v>
      </c>
      <c r="D57" s="15">
        <f t="shared" si="23"/>
        <v>120</v>
      </c>
      <c r="E57" s="15">
        <f t="shared" si="23"/>
        <v>35.88433734939759</v>
      </c>
      <c r="F57" s="15">
        <f t="shared" si="23"/>
        <v>36</v>
      </c>
      <c r="G57" s="15">
        <f t="shared" si="23"/>
        <v>36</v>
      </c>
      <c r="H57" s="15">
        <f t="shared" si="23"/>
        <v>7.228915662650603</v>
      </c>
      <c r="I57" s="15">
        <f t="shared" si="23"/>
        <v>7.228915662650603</v>
      </c>
      <c r="J57" s="15">
        <f t="shared" si="23"/>
        <v>7.228915662650603</v>
      </c>
      <c r="K57" s="15">
        <f t="shared" si="23"/>
        <v>12</v>
      </c>
      <c r="L57" s="15">
        <f t="shared" si="23"/>
        <v>51.29638554216867</v>
      </c>
      <c r="M57" s="15"/>
      <c r="N57" s="15">
        <f>N56*0.12</f>
        <v>52.74216867469879</v>
      </c>
      <c r="O57" s="15"/>
      <c r="P57" s="15">
        <f>P56*0.12</f>
        <v>13.012048192771084</v>
      </c>
      <c r="Q57" s="16">
        <f>Q56*0.12</f>
        <v>24</v>
      </c>
    </row>
    <row r="58" spans="1:17" ht="12.75">
      <c r="A58" s="17" t="s">
        <v>43</v>
      </c>
      <c r="B58" s="15">
        <f aca="true" t="shared" si="24" ref="B58:L58">B56*0.88</f>
        <v>268.24096385542174</v>
      </c>
      <c r="C58" s="15">
        <f t="shared" si="24"/>
        <v>528</v>
      </c>
      <c r="D58" s="15">
        <f t="shared" si="24"/>
        <v>880</v>
      </c>
      <c r="E58" s="15">
        <f t="shared" si="24"/>
        <v>263.1518072289157</v>
      </c>
      <c r="F58" s="15">
        <f t="shared" si="24"/>
        <v>264</v>
      </c>
      <c r="G58" s="15">
        <f t="shared" si="24"/>
        <v>264</v>
      </c>
      <c r="H58" s="15">
        <f t="shared" si="24"/>
        <v>53.01204819277109</v>
      </c>
      <c r="I58" s="15">
        <f t="shared" si="24"/>
        <v>53.01204819277109</v>
      </c>
      <c r="J58" s="15">
        <f t="shared" si="24"/>
        <v>53.01204819277109</v>
      </c>
      <c r="K58" s="15">
        <f t="shared" si="24"/>
        <v>88</v>
      </c>
      <c r="L58" s="15">
        <f t="shared" si="24"/>
        <v>376.1734939759036</v>
      </c>
      <c r="M58" s="15"/>
      <c r="N58" s="15">
        <f>N56*0.88</f>
        <v>386.7759036144578</v>
      </c>
      <c r="O58" s="15"/>
      <c r="P58" s="15">
        <f>P56*0.88</f>
        <v>95.42168674698794</v>
      </c>
      <c r="Q58" s="16">
        <f>Q56*0.88</f>
        <v>176</v>
      </c>
    </row>
    <row r="59" spans="1:17" ht="12.75">
      <c r="A59" s="17" t="s">
        <v>44</v>
      </c>
      <c r="B59" s="15">
        <f aca="true" t="shared" si="25" ref="B59:L59">B56*0.075</f>
        <v>22.86144578313253</v>
      </c>
      <c r="C59" s="15">
        <f t="shared" si="25"/>
        <v>45</v>
      </c>
      <c r="D59" s="15">
        <f t="shared" si="25"/>
        <v>75</v>
      </c>
      <c r="E59" s="15">
        <f t="shared" si="25"/>
        <v>22.427710843373493</v>
      </c>
      <c r="F59" s="15">
        <f t="shared" si="25"/>
        <v>22.5</v>
      </c>
      <c r="G59" s="15">
        <f t="shared" si="25"/>
        <v>22.5</v>
      </c>
      <c r="H59" s="15">
        <f t="shared" si="25"/>
        <v>4.518072289156627</v>
      </c>
      <c r="I59" s="15">
        <f t="shared" si="25"/>
        <v>4.518072289156627</v>
      </c>
      <c r="J59" s="15">
        <f t="shared" si="25"/>
        <v>4.518072289156627</v>
      </c>
      <c r="K59" s="15">
        <f t="shared" si="25"/>
        <v>7.5</v>
      </c>
      <c r="L59" s="15">
        <f t="shared" si="25"/>
        <v>32.06024096385542</v>
      </c>
      <c r="M59" s="15"/>
      <c r="N59" s="15">
        <f>N56*0.075</f>
        <v>32.963855421686745</v>
      </c>
      <c r="O59" s="15"/>
      <c r="P59" s="15">
        <f>P56*0.075</f>
        <v>8.132530120481928</v>
      </c>
      <c r="Q59" s="16">
        <f>Q56*0.075</f>
        <v>15</v>
      </c>
    </row>
    <row r="60" spans="1:17" ht="12.75">
      <c r="A60" s="151" t="s">
        <v>45</v>
      </c>
      <c r="B60" s="15">
        <f>((B55-(+B61+B63+B62))/207.5)*107.5</f>
        <v>327.6807228915663</v>
      </c>
      <c r="C60" s="15">
        <f aca="true" t="shared" si="26" ref="C60:L60">((C55-(+C61+C63+C62))/207.5)*107.5</f>
        <v>645</v>
      </c>
      <c r="D60" s="15">
        <f t="shared" si="26"/>
        <v>1075</v>
      </c>
      <c r="E60" s="15">
        <f t="shared" si="26"/>
        <v>321.4638554216868</v>
      </c>
      <c r="F60" s="15">
        <f t="shared" si="26"/>
        <v>322.5</v>
      </c>
      <c r="G60" s="15">
        <f t="shared" si="26"/>
        <v>322.5</v>
      </c>
      <c r="H60" s="15">
        <f t="shared" si="26"/>
        <v>64.75903614457832</v>
      </c>
      <c r="I60" s="15">
        <f t="shared" si="26"/>
        <v>64.75903614457832</v>
      </c>
      <c r="J60" s="15">
        <f t="shared" si="26"/>
        <v>64.75903614457832</v>
      </c>
      <c r="K60" s="15">
        <f t="shared" si="26"/>
        <v>107.5</v>
      </c>
      <c r="L60" s="15">
        <f t="shared" si="26"/>
        <v>459.5301204819277</v>
      </c>
      <c r="M60" s="15"/>
      <c r="N60" s="15">
        <f>((N55-(+N61+N63+N62))/207.5)*107.5</f>
        <v>472.48192771084337</v>
      </c>
      <c r="O60" s="15"/>
      <c r="P60" s="15">
        <f>((P55-(+P61+P63+P62))/207.5)*107.5</f>
        <v>116.56626506024095</v>
      </c>
      <c r="Q60" s="16">
        <f>((Q55-(+Q61+Q63+Q62))/207.5)*107.5</f>
        <v>215</v>
      </c>
    </row>
    <row r="61" spans="1:17" ht="12.75">
      <c r="A61" s="9" t="s">
        <v>124</v>
      </c>
      <c r="B61" s="15">
        <v>25</v>
      </c>
      <c r="C61" s="15">
        <v>25</v>
      </c>
      <c r="D61" s="15">
        <v>25</v>
      </c>
      <c r="E61" s="15">
        <v>25</v>
      </c>
      <c r="F61" s="15">
        <v>25</v>
      </c>
      <c r="G61" s="15">
        <v>25</v>
      </c>
      <c r="H61" s="15">
        <v>25</v>
      </c>
      <c r="I61" s="15">
        <v>25</v>
      </c>
      <c r="J61" s="15">
        <v>25</v>
      </c>
      <c r="K61" s="15">
        <v>25</v>
      </c>
      <c r="L61" s="15">
        <v>25</v>
      </c>
      <c r="M61" s="15"/>
      <c r="N61" s="15">
        <v>25</v>
      </c>
      <c r="O61" s="15"/>
      <c r="P61" s="15">
        <v>25</v>
      </c>
      <c r="Q61" s="16">
        <v>125</v>
      </c>
    </row>
    <row r="62" spans="1:17" ht="12.75">
      <c r="A62" s="9" t="s">
        <v>211</v>
      </c>
      <c r="B62" s="15">
        <v>5</v>
      </c>
      <c r="C62" s="15">
        <v>5</v>
      </c>
      <c r="D62" s="15">
        <v>5</v>
      </c>
      <c r="E62" s="15">
        <v>5</v>
      </c>
      <c r="F62" s="15">
        <v>5</v>
      </c>
      <c r="G62" s="15">
        <v>5</v>
      </c>
      <c r="H62" s="15">
        <v>5</v>
      </c>
      <c r="I62" s="15">
        <v>5</v>
      </c>
      <c r="J62" s="15">
        <v>5</v>
      </c>
      <c r="K62" s="15">
        <v>5</v>
      </c>
      <c r="L62" s="15">
        <v>5</v>
      </c>
      <c r="M62" s="15"/>
      <c r="N62" s="15">
        <v>5</v>
      </c>
      <c r="O62" s="15"/>
      <c r="P62" s="15">
        <v>5</v>
      </c>
      <c r="Q62" s="16">
        <v>5</v>
      </c>
    </row>
    <row r="63" spans="1:17" ht="12.75">
      <c r="A63" s="17" t="s">
        <v>213</v>
      </c>
      <c r="B63" s="15"/>
      <c r="C63" s="15"/>
      <c r="D63" s="15"/>
      <c r="E63" s="15"/>
      <c r="F63" s="15"/>
      <c r="G63" s="15"/>
      <c r="H63" s="15"/>
      <c r="I63" s="15"/>
      <c r="J63" s="15"/>
      <c r="K63" s="15"/>
      <c r="L63" s="15">
        <v>80</v>
      </c>
      <c r="M63" s="15"/>
      <c r="N63" s="15">
        <v>80</v>
      </c>
      <c r="O63" s="15"/>
      <c r="P63" s="15">
        <v>25</v>
      </c>
      <c r="Q63" s="16">
        <v>25</v>
      </c>
    </row>
    <row r="64" spans="1:17" ht="8.25" customHeight="1">
      <c r="A64" s="9"/>
      <c r="B64" s="15"/>
      <c r="C64" s="15"/>
      <c r="D64" s="15"/>
      <c r="E64" s="15"/>
      <c r="F64" s="15"/>
      <c r="G64" s="15"/>
      <c r="H64" s="15"/>
      <c r="I64" s="15"/>
      <c r="J64" s="15"/>
      <c r="K64" s="15"/>
      <c r="L64" s="15"/>
      <c r="M64" s="15"/>
      <c r="N64" s="15"/>
      <c r="O64" s="15"/>
      <c r="P64" s="15"/>
      <c r="Q64" s="16"/>
    </row>
    <row r="65" spans="1:17" ht="12.75">
      <c r="A65" s="9" t="s">
        <v>46</v>
      </c>
      <c r="B65" s="15">
        <v>300</v>
      </c>
      <c r="C65" s="15">
        <v>600</v>
      </c>
      <c r="D65" s="15">
        <v>1000</v>
      </c>
      <c r="E65" s="15">
        <v>300</v>
      </c>
      <c r="F65" s="15">
        <v>300</v>
      </c>
      <c r="G65" s="15">
        <v>300</v>
      </c>
      <c r="H65" s="15">
        <v>0</v>
      </c>
      <c r="I65" s="15">
        <v>0</v>
      </c>
      <c r="J65" s="15">
        <v>0</v>
      </c>
      <c r="K65" s="15">
        <v>0</v>
      </c>
      <c r="L65" s="15">
        <v>400</v>
      </c>
      <c r="M65" s="15"/>
      <c r="N65" s="15">
        <v>400</v>
      </c>
      <c r="O65" s="15"/>
      <c r="P65" s="15">
        <v>100</v>
      </c>
      <c r="Q65" s="16">
        <v>100</v>
      </c>
    </row>
    <row r="66" spans="1:17" ht="12.75">
      <c r="A66" s="9" t="s">
        <v>47</v>
      </c>
      <c r="B66" s="15">
        <f aca="true" t="shared" si="27" ref="B66:L66">B65*1.075</f>
        <v>322.5</v>
      </c>
      <c r="C66" s="15">
        <f t="shared" si="27"/>
        <v>645</v>
      </c>
      <c r="D66" s="15">
        <f t="shared" si="27"/>
        <v>1075</v>
      </c>
      <c r="E66" s="15">
        <f t="shared" si="27"/>
        <v>322.5</v>
      </c>
      <c r="F66" s="15">
        <f t="shared" si="27"/>
        <v>322.5</v>
      </c>
      <c r="G66" s="15">
        <f t="shared" si="27"/>
        <v>322.5</v>
      </c>
      <c r="H66" s="15">
        <f t="shared" si="27"/>
        <v>0</v>
      </c>
      <c r="I66" s="15">
        <f t="shared" si="27"/>
        <v>0</v>
      </c>
      <c r="J66" s="15">
        <f t="shared" si="27"/>
        <v>0</v>
      </c>
      <c r="K66" s="15">
        <f t="shared" si="27"/>
        <v>0</v>
      </c>
      <c r="L66" s="15">
        <f t="shared" si="27"/>
        <v>430</v>
      </c>
      <c r="M66" s="15"/>
      <c r="N66" s="15">
        <f>N65*1.075</f>
        <v>430</v>
      </c>
      <c r="O66" s="15"/>
      <c r="P66" s="15">
        <f>P65*1.075</f>
        <v>107.5</v>
      </c>
      <c r="Q66" s="16">
        <f>Q65*1.075</f>
        <v>107.5</v>
      </c>
    </row>
    <row r="67" spans="1:17" ht="12.75">
      <c r="A67" s="9" t="s">
        <v>91</v>
      </c>
      <c r="B67" s="15">
        <v>0</v>
      </c>
      <c r="C67" s="15">
        <v>0</v>
      </c>
      <c r="D67" s="15">
        <v>0</v>
      </c>
      <c r="E67" s="15">
        <v>0</v>
      </c>
      <c r="F67" s="15">
        <v>0</v>
      </c>
      <c r="G67" s="15">
        <v>0</v>
      </c>
      <c r="H67" s="15">
        <v>0</v>
      </c>
      <c r="I67" s="15">
        <v>0</v>
      </c>
      <c r="J67" s="15">
        <v>0</v>
      </c>
      <c r="K67" s="15">
        <v>0</v>
      </c>
      <c r="L67" s="22">
        <v>25</v>
      </c>
      <c r="M67" s="22"/>
      <c r="N67" s="22">
        <v>25</v>
      </c>
      <c r="O67" s="22"/>
      <c r="P67" s="15">
        <v>25</v>
      </c>
      <c r="Q67" s="16">
        <v>25</v>
      </c>
    </row>
    <row r="68" spans="1:17" ht="12.75">
      <c r="A68" s="233" t="s">
        <v>212</v>
      </c>
      <c r="B68" s="15">
        <v>0</v>
      </c>
      <c r="C68" s="15">
        <v>0</v>
      </c>
      <c r="D68" s="15">
        <v>0</v>
      </c>
      <c r="E68" s="15">
        <v>0</v>
      </c>
      <c r="F68" s="15">
        <v>0</v>
      </c>
      <c r="G68" s="15">
        <v>0</v>
      </c>
      <c r="H68" s="15">
        <v>0</v>
      </c>
      <c r="I68" s="15">
        <v>0</v>
      </c>
      <c r="J68" s="15">
        <v>0</v>
      </c>
      <c r="K68" s="15">
        <v>0</v>
      </c>
      <c r="L68" s="22">
        <f>137-25</f>
        <v>112</v>
      </c>
      <c r="M68" s="22"/>
      <c r="N68" s="22">
        <v>137</v>
      </c>
      <c r="O68" s="22"/>
      <c r="P68" s="15">
        <v>0</v>
      </c>
      <c r="Q68" s="16">
        <v>100</v>
      </c>
    </row>
    <row r="69" spans="1:17" ht="12.75">
      <c r="A69" s="9" t="s">
        <v>124</v>
      </c>
      <c r="B69" s="15">
        <v>25</v>
      </c>
      <c r="C69" s="15">
        <v>25</v>
      </c>
      <c r="D69" s="15">
        <v>25</v>
      </c>
      <c r="E69" s="15">
        <v>25</v>
      </c>
      <c r="F69" s="15">
        <v>25</v>
      </c>
      <c r="G69" s="15">
        <v>25</v>
      </c>
      <c r="H69" s="15">
        <v>25</v>
      </c>
      <c r="I69" s="15">
        <v>25</v>
      </c>
      <c r="J69" s="15">
        <v>25</v>
      </c>
      <c r="K69" s="15">
        <v>25</v>
      </c>
      <c r="L69" s="15">
        <v>25</v>
      </c>
      <c r="M69" s="15"/>
      <c r="N69" s="15">
        <v>25</v>
      </c>
      <c r="O69" s="15"/>
      <c r="P69" s="15">
        <v>25</v>
      </c>
      <c r="Q69" s="16">
        <v>25</v>
      </c>
    </row>
    <row r="70" spans="1:17" ht="12.75">
      <c r="A70" s="9" t="s">
        <v>211</v>
      </c>
      <c r="B70" s="15">
        <v>5</v>
      </c>
      <c r="C70" s="15">
        <v>5</v>
      </c>
      <c r="D70" s="15">
        <v>5</v>
      </c>
      <c r="E70" s="15">
        <v>5</v>
      </c>
      <c r="F70" s="15">
        <v>5</v>
      </c>
      <c r="G70" s="15">
        <v>5</v>
      </c>
      <c r="H70" s="15">
        <v>5</v>
      </c>
      <c r="I70" s="15">
        <v>5</v>
      </c>
      <c r="J70" s="15">
        <v>5</v>
      </c>
      <c r="K70" s="15">
        <v>5</v>
      </c>
      <c r="L70" s="15">
        <v>5</v>
      </c>
      <c r="M70" s="15"/>
      <c r="N70" s="15">
        <v>5</v>
      </c>
      <c r="O70" s="15"/>
      <c r="P70" s="15">
        <v>5</v>
      </c>
      <c r="Q70" s="16">
        <v>5</v>
      </c>
    </row>
    <row r="71" spans="1:17" ht="12.75">
      <c r="A71" s="142" t="s">
        <v>140</v>
      </c>
      <c r="B71" s="143">
        <f>SUM(B65:B70)</f>
        <v>652.5</v>
      </c>
      <c r="C71" s="143">
        <f aca="true" t="shared" si="28" ref="C71:L71">SUM(C65:C70)</f>
        <v>1275</v>
      </c>
      <c r="D71" s="143">
        <f t="shared" si="28"/>
        <v>2105</v>
      </c>
      <c r="E71" s="143">
        <f t="shared" si="28"/>
        <v>652.5</v>
      </c>
      <c r="F71" s="143">
        <f t="shared" si="28"/>
        <v>652.5</v>
      </c>
      <c r="G71" s="143">
        <f t="shared" si="28"/>
        <v>652.5</v>
      </c>
      <c r="H71" s="143">
        <f t="shared" si="28"/>
        <v>30</v>
      </c>
      <c r="I71" s="143">
        <f t="shared" si="28"/>
        <v>30</v>
      </c>
      <c r="J71" s="143">
        <f t="shared" si="28"/>
        <v>30</v>
      </c>
      <c r="K71" s="143">
        <f t="shared" si="28"/>
        <v>30</v>
      </c>
      <c r="L71" s="143">
        <f t="shared" si="28"/>
        <v>997</v>
      </c>
      <c r="M71" s="143">
        <f>SUM(M65:M70)</f>
        <v>0</v>
      </c>
      <c r="N71" s="143">
        <f>SUM(N65:N70)</f>
        <v>1022</v>
      </c>
      <c r="O71" s="143">
        <f>SUM(O65:O70)</f>
        <v>0</v>
      </c>
      <c r="P71" s="143">
        <f>SUM(P65:P70)</f>
        <v>262.5</v>
      </c>
      <c r="Q71" s="221">
        <f>SUM(Q65:Q70)</f>
        <v>362.5</v>
      </c>
    </row>
    <row r="72" spans="1:17" ht="26.25">
      <c r="A72" s="208"/>
      <c r="B72" s="80" t="s">
        <v>149</v>
      </c>
      <c r="C72" s="84" t="s">
        <v>167</v>
      </c>
      <c r="D72" s="84" t="s">
        <v>166</v>
      </c>
      <c r="E72" s="84" t="s">
        <v>168</v>
      </c>
      <c r="F72" s="84" t="s">
        <v>169</v>
      </c>
      <c r="G72" s="84" t="s">
        <v>170</v>
      </c>
      <c r="H72" s="15"/>
      <c r="I72" s="19"/>
      <c r="J72" s="19"/>
      <c r="K72" s="19"/>
      <c r="L72" s="19"/>
      <c r="M72" s="19"/>
      <c r="N72" s="19"/>
      <c r="O72" s="19"/>
      <c r="P72" s="19"/>
      <c r="Q72" s="110" t="s">
        <v>180</v>
      </c>
    </row>
    <row r="73" spans="1:17" ht="12.75">
      <c r="A73" s="9" t="s">
        <v>48</v>
      </c>
      <c r="B73" s="15">
        <v>300</v>
      </c>
      <c r="C73" s="15">
        <v>600</v>
      </c>
      <c r="D73" s="15">
        <v>1000</v>
      </c>
      <c r="E73" s="15">
        <v>300</v>
      </c>
      <c r="F73" s="15">
        <v>300</v>
      </c>
      <c r="G73" s="15">
        <v>300</v>
      </c>
      <c r="H73" s="15">
        <v>100</v>
      </c>
      <c r="I73" s="15">
        <v>100</v>
      </c>
      <c r="J73" s="15">
        <v>100</v>
      </c>
      <c r="K73" s="15">
        <v>100</v>
      </c>
      <c r="L73" s="15">
        <v>400</v>
      </c>
      <c r="M73" s="15"/>
      <c r="N73" s="15">
        <v>400</v>
      </c>
      <c r="O73" s="15">
        <v>400</v>
      </c>
      <c r="P73" s="15">
        <v>200</v>
      </c>
      <c r="Q73" s="16">
        <v>200</v>
      </c>
    </row>
    <row r="74" spans="1:17" ht="12.75">
      <c r="A74" s="9" t="s">
        <v>47</v>
      </c>
      <c r="B74" s="15">
        <f aca="true" t="shared" si="29" ref="B74:L74">B73*1.075</f>
        <v>322.5</v>
      </c>
      <c r="C74" s="15">
        <f t="shared" si="29"/>
        <v>645</v>
      </c>
      <c r="D74" s="15">
        <f t="shared" si="29"/>
        <v>1075</v>
      </c>
      <c r="E74" s="15">
        <f t="shared" si="29"/>
        <v>322.5</v>
      </c>
      <c r="F74" s="15">
        <f t="shared" si="29"/>
        <v>322.5</v>
      </c>
      <c r="G74" s="15">
        <f t="shared" si="29"/>
        <v>322.5</v>
      </c>
      <c r="H74" s="15">
        <f t="shared" si="29"/>
        <v>107.5</v>
      </c>
      <c r="I74" s="15">
        <f t="shared" si="29"/>
        <v>107.5</v>
      </c>
      <c r="J74" s="15">
        <f t="shared" si="29"/>
        <v>107.5</v>
      </c>
      <c r="K74" s="15">
        <f t="shared" si="29"/>
        <v>107.5</v>
      </c>
      <c r="L74" s="15">
        <f t="shared" si="29"/>
        <v>430</v>
      </c>
      <c r="M74" s="15"/>
      <c r="N74" s="15">
        <f>N73*1.075</f>
        <v>430</v>
      </c>
      <c r="O74" s="15">
        <f>O73*1.075</f>
        <v>430</v>
      </c>
      <c r="P74" s="15">
        <f>P73*1.075</f>
        <v>215</v>
      </c>
      <c r="Q74" s="16">
        <f>Q73*1.075</f>
        <v>215</v>
      </c>
    </row>
    <row r="75" spans="1:17" ht="12.75">
      <c r="A75" s="9" t="s">
        <v>91</v>
      </c>
      <c r="B75" s="15">
        <v>0</v>
      </c>
      <c r="C75" s="15">
        <v>0</v>
      </c>
      <c r="D75" s="15">
        <v>0</v>
      </c>
      <c r="E75" s="15">
        <v>0</v>
      </c>
      <c r="F75" s="15">
        <v>0</v>
      </c>
      <c r="G75" s="15">
        <v>0</v>
      </c>
      <c r="H75" s="15">
        <v>0</v>
      </c>
      <c r="I75" s="15">
        <v>0</v>
      </c>
      <c r="J75" s="15">
        <v>0</v>
      </c>
      <c r="K75" s="15">
        <v>0</v>
      </c>
      <c r="L75" s="22">
        <v>25</v>
      </c>
      <c r="M75" s="22"/>
      <c r="N75" s="22">
        <v>25</v>
      </c>
      <c r="O75" s="22">
        <v>25</v>
      </c>
      <c r="P75" s="15">
        <v>25</v>
      </c>
      <c r="Q75" s="16">
        <v>25</v>
      </c>
    </row>
    <row r="76" spans="1:17" ht="12.75">
      <c r="A76" s="233" t="s">
        <v>212</v>
      </c>
      <c r="B76" s="15">
        <v>0</v>
      </c>
      <c r="C76" s="15">
        <v>0</v>
      </c>
      <c r="D76" s="15">
        <v>0</v>
      </c>
      <c r="E76" s="15">
        <v>0</v>
      </c>
      <c r="F76" s="15">
        <v>0</v>
      </c>
      <c r="G76" s="15">
        <v>0</v>
      </c>
      <c r="H76" s="15">
        <v>0</v>
      </c>
      <c r="I76" s="15">
        <v>0</v>
      </c>
      <c r="J76" s="15">
        <v>0</v>
      </c>
      <c r="K76" s="15">
        <v>0</v>
      </c>
      <c r="L76" s="22">
        <v>137</v>
      </c>
      <c r="M76" s="22"/>
      <c r="N76" s="22">
        <v>137</v>
      </c>
      <c r="O76" s="22">
        <v>137</v>
      </c>
      <c r="P76" s="15">
        <v>0</v>
      </c>
      <c r="Q76" s="16">
        <v>100</v>
      </c>
    </row>
    <row r="77" spans="1:17" ht="12.75">
      <c r="A77" s="9" t="s">
        <v>124</v>
      </c>
      <c r="B77" s="15">
        <v>25</v>
      </c>
      <c r="C77" s="15">
        <v>25</v>
      </c>
      <c r="D77" s="15">
        <v>25</v>
      </c>
      <c r="E77" s="15">
        <v>25</v>
      </c>
      <c r="F77" s="15">
        <v>25</v>
      </c>
      <c r="G77" s="15">
        <v>25</v>
      </c>
      <c r="H77" s="15">
        <v>25</v>
      </c>
      <c r="I77" s="15">
        <v>25</v>
      </c>
      <c r="J77" s="15">
        <v>25</v>
      </c>
      <c r="K77" s="15">
        <v>25</v>
      </c>
      <c r="L77" s="15"/>
      <c r="M77" s="15"/>
      <c r="N77" s="15">
        <v>25</v>
      </c>
      <c r="O77" s="15">
        <v>25</v>
      </c>
      <c r="P77" s="15">
        <v>25</v>
      </c>
      <c r="Q77" s="16">
        <v>25</v>
      </c>
    </row>
    <row r="78" spans="1:17" ht="12.75">
      <c r="A78" s="9" t="s">
        <v>211</v>
      </c>
      <c r="B78" s="15">
        <v>5</v>
      </c>
      <c r="C78" s="15">
        <v>5</v>
      </c>
      <c r="D78" s="15">
        <v>5</v>
      </c>
      <c r="E78" s="15">
        <v>5</v>
      </c>
      <c r="F78" s="15">
        <v>5</v>
      </c>
      <c r="G78" s="15">
        <v>5</v>
      </c>
      <c r="H78" s="15">
        <v>5</v>
      </c>
      <c r="I78" s="15">
        <v>5</v>
      </c>
      <c r="J78" s="15">
        <v>5</v>
      </c>
      <c r="K78" s="15">
        <v>5</v>
      </c>
      <c r="L78" s="15">
        <v>5</v>
      </c>
      <c r="M78" s="15"/>
      <c r="N78" s="15">
        <v>5</v>
      </c>
      <c r="O78" s="15">
        <v>5</v>
      </c>
      <c r="P78" s="15">
        <v>5</v>
      </c>
      <c r="Q78" s="16">
        <v>5</v>
      </c>
    </row>
    <row r="79" spans="1:17" ht="12.75">
      <c r="A79" s="142" t="s">
        <v>141</v>
      </c>
      <c r="B79" s="143">
        <f>SUM(B73:B78)</f>
        <v>652.5</v>
      </c>
      <c r="C79" s="143">
        <f aca="true" t="shared" si="30" ref="C79:M79">SUM(C73:C78)</f>
        <v>1275</v>
      </c>
      <c r="D79" s="143">
        <f t="shared" si="30"/>
        <v>2105</v>
      </c>
      <c r="E79" s="143">
        <f t="shared" si="30"/>
        <v>652.5</v>
      </c>
      <c r="F79" s="143">
        <f t="shared" si="30"/>
        <v>652.5</v>
      </c>
      <c r="G79" s="143">
        <f t="shared" si="30"/>
        <v>652.5</v>
      </c>
      <c r="H79" s="143">
        <f t="shared" si="30"/>
        <v>237.5</v>
      </c>
      <c r="I79" s="143">
        <f t="shared" si="30"/>
        <v>237.5</v>
      </c>
      <c r="J79" s="143">
        <f t="shared" si="30"/>
        <v>237.5</v>
      </c>
      <c r="K79" s="143">
        <f t="shared" si="30"/>
        <v>237.5</v>
      </c>
      <c r="L79" s="143">
        <f t="shared" si="30"/>
        <v>997</v>
      </c>
      <c r="M79" s="143">
        <f t="shared" si="30"/>
        <v>0</v>
      </c>
      <c r="N79" s="143">
        <f>SUM(N73:N78)</f>
        <v>1022</v>
      </c>
      <c r="O79" s="143">
        <f>SUM(O73:O78)</f>
        <v>1022</v>
      </c>
      <c r="P79" s="143">
        <f>SUM(P73:P78)</f>
        <v>470</v>
      </c>
      <c r="Q79" s="221">
        <f>SUM(Q73:Q78)</f>
        <v>570</v>
      </c>
    </row>
    <row r="80" spans="1:17" ht="26.25">
      <c r="A80" s="81"/>
      <c r="B80" s="81" t="s">
        <v>149</v>
      </c>
      <c r="C80" s="96" t="s">
        <v>167</v>
      </c>
      <c r="D80" s="96" t="s">
        <v>166</v>
      </c>
      <c r="E80" s="96" t="s">
        <v>168</v>
      </c>
      <c r="F80" s="96" t="s">
        <v>169</v>
      </c>
      <c r="G80" s="96" t="s">
        <v>170</v>
      </c>
      <c r="H80" s="97"/>
      <c r="I80" s="97"/>
      <c r="J80" s="97"/>
      <c r="K80" s="97"/>
      <c r="L80" s="97"/>
      <c r="M80" s="7"/>
      <c r="N80" s="7"/>
      <c r="O80" s="223"/>
      <c r="P80" s="7"/>
      <c r="Q80" s="110" t="s">
        <v>180</v>
      </c>
    </row>
    <row r="81" spans="1:17" ht="13.5" thickBot="1">
      <c r="A81" s="23"/>
      <c r="B81" s="23"/>
      <c r="C81" s="23"/>
      <c r="D81" s="23"/>
      <c r="E81" s="148" t="s">
        <v>92</v>
      </c>
      <c r="F81" s="23"/>
      <c r="G81" s="23"/>
      <c r="H81" s="24"/>
      <c r="I81" s="24"/>
      <c r="J81" s="8"/>
      <c r="K81" s="24"/>
      <c r="L81" s="146" t="s">
        <v>184</v>
      </c>
      <c r="M81" s="8"/>
      <c r="N81" s="24"/>
      <c r="O81" s="24"/>
      <c r="P81" s="8"/>
      <c r="Q81" s="224"/>
    </row>
    <row r="82" ht="13.5" thickTop="1"/>
    <row r="83" ht="12.75">
      <c r="J83" s="19"/>
    </row>
  </sheetData>
  <sheetProtection/>
  <mergeCells count="38">
    <mergeCell ref="L50:M50"/>
    <mergeCell ref="N50:O50"/>
    <mergeCell ref="K25:K26"/>
    <mergeCell ref="P49:P52"/>
    <mergeCell ref="B1:E1"/>
    <mergeCell ref="M51:M52"/>
    <mergeCell ref="N51:N52"/>
    <mergeCell ref="O51:O52"/>
    <mergeCell ref="A51:A52"/>
    <mergeCell ref="G25:G26"/>
    <mergeCell ref="H25:H26"/>
    <mergeCell ref="B25:F25"/>
    <mergeCell ref="H50:H52"/>
    <mergeCell ref="I50:I52"/>
    <mergeCell ref="B51:D51"/>
    <mergeCell ref="B50:D50"/>
    <mergeCell ref="E50:G50"/>
    <mergeCell ref="F51:G51"/>
    <mergeCell ref="B49:G49"/>
    <mergeCell ref="L25:Q25"/>
    <mergeCell ref="J50:J52"/>
    <mergeCell ref="K49:K52"/>
    <mergeCell ref="Q49:Q52"/>
    <mergeCell ref="L51:L52"/>
    <mergeCell ref="Q1:Q2"/>
    <mergeCell ref="N1:N2"/>
    <mergeCell ref="O1:O2"/>
    <mergeCell ref="H1:H2"/>
    <mergeCell ref="L1:L2"/>
    <mergeCell ref="H49:J49"/>
    <mergeCell ref="J25:J26"/>
    <mergeCell ref="M1:M2"/>
    <mergeCell ref="I1:I2"/>
    <mergeCell ref="P1:P2"/>
    <mergeCell ref="I25:I26"/>
    <mergeCell ref="F1:G1"/>
    <mergeCell ref="K1:K2"/>
    <mergeCell ref="J1:J2"/>
  </mergeCells>
  <printOptions gridLines="1"/>
  <pageMargins left="0.25" right="0.25" top="0.25" bottom="0.25" header="0.5" footer="0.5"/>
  <pageSetup fitToHeight="1" fitToWidth="1" horizontalDpi="600" verticalDpi="600" orientation="landscape" paperSize="3"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SCJD</cp:lastModifiedBy>
  <cp:lastPrinted>2008-06-25T14:56:43Z</cp:lastPrinted>
  <dcterms:created xsi:type="dcterms:W3CDTF">2002-06-17T14:24:35Z</dcterms:created>
  <dcterms:modified xsi:type="dcterms:W3CDTF">2009-06-26T14:43:06Z</dcterms:modified>
  <cp:category/>
  <cp:version/>
  <cp:contentType/>
  <cp:contentStatus/>
</cp:coreProperties>
</file>